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KU Master" sheetId="1" state="visible" r:id="rId3"/>
    <sheet name="Classification 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<sst xmlns="http://schemas.openxmlformats.org/spreadsheetml/2006/main" count="294" uniqueCount="162">
  <si>
    <t xml:space="preserve">CORE5 OS · Lumis Collective — SKU Master</t>
  </si>
  <si>
    <t xml:space="preserve">As at 28 July 2026  ·  20 representative SKUs  ·  Owner: [Ops Manager]</t>
  </si>
  <si>
    <t xml:space="preserve">PRODUCT IDENTITY</t>
  </si>
  <si>
    <t xml:space="preserve">COST &amp; PRICING</t>
  </si>
  <si>
    <t xml:space="preserve">SALES VELOCITY</t>
  </si>
  <si>
    <t xml:space="preserve">CLASSIFICATION</t>
  </si>
  <si>
    <t xml:space="preserve">INVENTORY POSITION</t>
  </si>
  <si>
    <t xml:space="preserve">REORDER CALCULATION</t>
  </si>
  <si>
    <t xml:space="preserve">SKU ID</t>
  </si>
  <si>
    <t xml:space="preserve">Product Name</t>
  </si>
  <si>
    <t xml:space="preserve">Category</t>
  </si>
  <si>
    <t xml:space="preserve">Colour</t>
  </si>
  <si>
    <t xml:space="preserve">Size</t>
  </si>
  <si>
    <t xml:space="preserve">Supplier</t>
  </si>
  <si>
    <t xml:space="preserve">Status</t>
  </si>
  <si>
    <t xml:space="preserve">Unit Cost (£)</t>
  </si>
  <si>
    <t xml:space="preserve">Inbound /unit (£)</t>
  </si>
  <si>
    <t xml:space="preserve">Duties /unit (£)</t>
  </si>
  <si>
    <t xml:space="preserve">Landed Cost (£)</t>
  </si>
  <si>
    <t xml:space="preserve">RRP (£)</t>
  </si>
  <si>
    <t xml:space="preserve">Avg Sell Price (£)</t>
  </si>
  <si>
    <t xml:space="preserve">Margin %
@ RRP</t>
  </si>
  <si>
    <t xml:space="preserve">Margin %
@ Sell</t>
  </si>
  <si>
    <t xml:space="preserve">Units Sold
(90d)</t>
  </si>
  <si>
    <t xml:space="preserve">Avg Daily
Sales</t>
  </si>
  <si>
    <t xml:space="preserve">Max Daily
Sales</t>
  </si>
  <si>
    <t xml:space="preserve">ABC</t>
  </si>
  <si>
    <t xml:space="preserve">XYZ</t>
  </si>
  <si>
    <t xml:space="preserve">SKU Type</t>
  </si>
  <si>
    <t xml:space="preserve">Stock
on Hand</t>
  </si>
  <si>
    <t xml:space="preserve">Inv Value (£)</t>
  </si>
  <si>
    <t xml:space="preserve">Days Cover</t>
  </si>
  <si>
    <t xml:space="preserve">Lead Time
Avg (d)</t>
  </si>
  <si>
    <t xml:space="preserve">Lead Time
Max (d)</t>
  </si>
  <si>
    <t xml:space="preserve">Safety
Stock</t>
  </si>
  <si>
    <t xml:space="preserve">Lead Time
Demand</t>
  </si>
  <si>
    <t xml:space="preserve">Reorder
Point</t>
  </si>
  <si>
    <t xml:space="preserve">MOQ</t>
  </si>
  <si>
    <t xml:space="preserve">Action</t>
  </si>
  <si>
    <t xml:space="preserve">LUM-1003</t>
  </si>
  <si>
    <t xml:space="preserve">Sculpt Legging</t>
  </si>
  <si>
    <t xml:space="preserve">Leggings</t>
  </si>
  <si>
    <t xml:space="preserve">Midnight Navy</t>
  </si>
  <si>
    <t xml:space="preserve">M</t>
  </si>
  <si>
    <t xml:space="preserve">TechFibre Ltd, Shanghai</t>
  </si>
  <si>
    <t xml:space="preserve">Active</t>
  </si>
  <si>
    <t xml:space="preserve">A</t>
  </si>
  <si>
    <t xml:space="preserve">X</t>
  </si>
  <si>
    <t xml:space="preserve">LUM-1002</t>
  </si>
  <si>
    <t xml:space="preserve">S</t>
  </si>
  <si>
    <t xml:space="preserve">LUM-1017</t>
  </si>
  <si>
    <t xml:space="preserve">Black</t>
  </si>
  <si>
    <t xml:space="preserve">LUM-1004</t>
  </si>
  <si>
    <t xml:space="preserve">L</t>
  </si>
  <si>
    <t xml:space="preserve">LUM-1013</t>
  </si>
  <si>
    <t xml:space="preserve">Forest Green</t>
  </si>
  <si>
    <t xml:space="preserve">Y</t>
  </si>
  <si>
    <t xml:space="preserve">LUM-1022</t>
  </si>
  <si>
    <t xml:space="preserve">High-Rise Legging</t>
  </si>
  <si>
    <t xml:space="preserve">B</t>
  </si>
  <si>
    <t xml:space="preserve">LUM-1031</t>
  </si>
  <si>
    <t xml:space="preserve">Dusky Rose</t>
  </si>
  <si>
    <t xml:space="preserve">XS</t>
  </si>
  <si>
    <t xml:space="preserve">LUM-1038</t>
  </si>
  <si>
    <t xml:space="preserve">Capri Legging</t>
  </si>
  <si>
    <t xml:space="preserve">LUM-1046</t>
  </si>
  <si>
    <t xml:space="preserve">Barely-There Sports Bra</t>
  </si>
  <si>
    <t xml:space="preserve">Sports Bras</t>
  </si>
  <si>
    <t xml:space="preserve">LUM-1051</t>
  </si>
  <si>
    <t xml:space="preserve">White</t>
  </si>
  <si>
    <t xml:space="preserve">C</t>
  </si>
  <si>
    <t xml:space="preserve">LUM-1058</t>
  </si>
  <si>
    <t xml:space="preserve">High-Impact Sports Bra</t>
  </si>
  <si>
    <t xml:space="preserve">Z</t>
  </si>
  <si>
    <t xml:space="preserve">LUM-1070</t>
  </si>
  <si>
    <t xml:space="preserve">Crossback Bra</t>
  </si>
  <si>
    <t xml:space="preserve">LUM-1078</t>
  </si>
  <si>
    <t xml:space="preserve">Training Short</t>
  </si>
  <si>
    <t xml:space="preserve">Shorts</t>
  </si>
  <si>
    <t xml:space="preserve">ActiveWear Co, Vietnam</t>
  </si>
  <si>
    <t xml:space="preserve">LUM-1088</t>
  </si>
  <si>
    <t xml:space="preserve">Biker Short</t>
  </si>
  <si>
    <t xml:space="preserve">LUM-1096</t>
  </si>
  <si>
    <t xml:space="preserve">End of Life</t>
  </si>
  <si>
    <t xml:space="preserve">LUM-1108</t>
  </si>
  <si>
    <t xml:space="preserve">Training Tank</t>
  </si>
  <si>
    <t xml:space="preserve">Tops</t>
  </si>
  <si>
    <t xml:space="preserve">LUM-1113</t>
  </si>
  <si>
    <t xml:space="preserve">LUM-1119</t>
  </si>
  <si>
    <t xml:space="preserve">Oatmeal</t>
  </si>
  <si>
    <t xml:space="preserve">LUM-1128</t>
  </si>
  <si>
    <t xml:space="preserve">Long-Sleeve Base</t>
  </si>
  <si>
    <t xml:space="preserve">LUM-1135</t>
  </si>
  <si>
    <t xml:space="preserve">CORE5 OS — Classification Guide</t>
  </si>
  <si>
    <t xml:space="preserve">ABC CLASSIFICATION</t>
  </si>
  <si>
    <t xml:space="preserve">Revenue contribution — last 90 days</t>
  </si>
  <si>
    <t xml:space="preserve">Top SKUs contributing up to 80% of total revenue. Protect stock at all times.</t>
  </si>
  <si>
    <t xml:space="preserve">Highest priority</t>
  </si>
  <si>
    <t xml:space="preserve">Mid-tier — next 15% of revenue. Keep 1–2 weeks buffer above ROP.</t>
  </si>
  <si>
    <t xml:space="preserve">Standard priority</t>
  </si>
  <si>
    <t xml:space="preserve">Tail — bottom 5% of revenue. Reorder cautiously; review range quarterly.</t>
  </si>
  <si>
    <t xml:space="preserve">Review quarterly</t>
  </si>
  <si>
    <t xml:space="preserve">XYZ CLASSIFICATION</t>
  </si>
  <si>
    <t xml:space="preserve">Demand variability — Coefficient of Variation (CoV)</t>
  </si>
  <si>
    <t xml:space="preserve">Stable demand (CoV &lt; 0.15). Predictable — lean safety stock sufficient.</t>
  </si>
  <si>
    <t xml:space="preserve">Low variability</t>
  </si>
  <si>
    <t xml:space="preserve">Fluctuating demand (CoV 0.15–0.40). Moderate buffer needed.</t>
  </si>
  <si>
    <t xml:space="preserve">Medium variability</t>
  </si>
  <si>
    <t xml:space="preserve">Highly variable demand (CoV &gt; 0.40). High buffer; review frequently.</t>
  </si>
  <si>
    <t xml:space="preserve">High variability</t>
  </si>
  <si>
    <t xml:space="preserve">COMBINED SKU TYPES</t>
  </si>
  <si>
    <t xml:space="preserve">Revenue (ABC) x Variability (XYZ)</t>
  </si>
  <si>
    <t xml:space="preserve">AX</t>
  </si>
  <si>
    <t xml:space="preserve">High revenue, stable. Core range — protect in-stock above all else.</t>
  </si>
  <si>
    <t xml:space="preserve">AY</t>
  </si>
  <si>
    <t xml:space="preserve">High revenue, fluctuating. Seasonal spikes likely; higher safety stock.</t>
  </si>
  <si>
    <t xml:space="preserve">AZ</t>
  </si>
  <si>
    <t xml:space="preserve">High revenue, highly variable. Largest safety stock; weekly review.</t>
  </si>
  <si>
    <t xml:space="preserve">BX</t>
  </si>
  <si>
    <t xml:space="preserve">Mid revenue, stable. Standard reorder discipline sufficient.</t>
  </si>
  <si>
    <t xml:space="preserve">BY</t>
  </si>
  <si>
    <t xml:space="preserve">Mid revenue, fluctuating. Buffer 30–40% above Lead Time Demand.</t>
  </si>
  <si>
    <t xml:space="preserve">BZ</t>
  </si>
  <si>
    <t xml:space="preserve">Mid revenue, variable. Monthly review; consider range reduction.</t>
  </si>
  <si>
    <t xml:space="preserve">CX</t>
  </si>
  <si>
    <t xml:space="preserve">Low revenue, stable. Lean stock; order only to MOQ.</t>
  </si>
  <si>
    <t xml:space="preserve">CY</t>
  </si>
  <si>
    <t xml:space="preserve">Low revenue, fluctuating. Monitor; rationalise if no improvement.</t>
  </si>
  <si>
    <t xml:space="preserve">CZ</t>
  </si>
  <si>
    <t xml:space="preserve">Low revenue, variable. Prioritise clearance — do not reorder.</t>
  </si>
  <si>
    <t xml:space="preserve">REORDER FORMULAS</t>
  </si>
  <si>
    <t xml:space="preserve">Avg Daily Sales</t>
  </si>
  <si>
    <t xml:space="preserve">Units Sold (90d) / 90</t>
  </si>
  <si>
    <t xml:space="preserve">Input: Units Sold (90d)</t>
  </si>
  <si>
    <t xml:space="preserve">Lead Time Demand</t>
  </si>
  <si>
    <t xml:space="preserve">Avg Daily Sales x Lead Time Avg (days)</t>
  </si>
  <si>
    <t xml:space="preserve">Minimum stock needed during a reorder cycle</t>
  </si>
  <si>
    <t xml:space="preserve">Safety Stock</t>
  </si>
  <si>
    <t xml:space="preserve">(Max Daily x Lead Time Max) minus (Avg Daily x Lead Time Avg)</t>
  </si>
  <si>
    <t xml:space="preserve">Buffer for demand spikes and supplier delays</t>
  </si>
  <si>
    <t xml:space="preserve">Reorder Point</t>
  </si>
  <si>
    <t xml:space="preserve">Lead Time Demand + Safety Stock</t>
  </si>
  <si>
    <t xml:space="preserve">Place a PO when stock reaches this level</t>
  </si>
  <si>
    <t xml:space="preserve">DAYS COVER</t>
  </si>
  <si>
    <t xml:space="preserve">Stock on Hand / Avg Daily Sales</t>
  </si>
  <si>
    <t xml:space="preserve">Red highlight</t>
  </si>
  <si>
    <t xml:space="preserve">Days Cover at or below Lead Time Avg — stockout will occur before PO arrives.</t>
  </si>
  <si>
    <t xml:space="preserve">Act immediately</t>
  </si>
  <si>
    <t xml:space="preserve">Amber highlight</t>
  </si>
  <si>
    <t xml:space="preserve">Days Cover below 1.5x Lead Time Avg — order soon.</t>
  </si>
  <si>
    <t xml:space="preserve">Monitor closely</t>
  </si>
  <si>
    <t xml:space="preserve">ACTION FLAGS</t>
  </si>
  <si>
    <t xml:space="preserve">REORDER NOW</t>
  </si>
  <si>
    <t xml:space="preserve">Active SKU — stock at or below Reorder Point.</t>
  </si>
  <si>
    <t xml:space="preserve">ORDER SOON</t>
  </si>
  <si>
    <t xml:space="preserve">Active SKU — stock within 1.5x Reorder Point.</t>
  </si>
  <si>
    <t xml:space="preserve">OK</t>
  </si>
  <si>
    <t xml:space="preserve">Active SKU — adequate stock cover.</t>
  </si>
  <si>
    <t xml:space="preserve">CLEAR STOCK</t>
  </si>
  <si>
    <t xml:space="preserve">End of Life — 365+ days cover. Discount to recover working capital.</t>
  </si>
  <si>
    <t xml:space="preserve">MONITOR</t>
  </si>
  <si>
    <t xml:space="preserve">End of Life — clearing slowly. Do not reorder under any circumstances.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</si>
</sst>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#,##0"/>
    <numFmt numFmtId="168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sz val="9"/>
      <color rgb="FF555555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991111"/>
      <name val="Calibri"/>
      <family val="0"/>
      <charset val="1"/>
    </font>
    <font>
      <sz val="9"/>
      <color rgb="FF7A5700"/>
      <name val="Calibri"/>
      <family val="0"/>
      <charset val="1"/>
    </font>
    <font>
      <sz val="9"/>
      <color rgb="FF1C6B4A"/>
      <name val="Calibri"/>
      <family val="0"/>
      <charset val="1"/>
    </font>
    <font>
      <sz val="9"/>
      <color rgb="FF5A2D8C"/>
      <name val="Calibri"/>
      <family val="0"/>
      <charset val="1"/>
    </font>
    <font>
      <b val="true"/>
      <sz val="9"/>
      <color rgb="FF1C2940"/>
      <name val="Calibri"/>
      <family val="0"/>
      <charset val="1"/>
    </font>
    <font>
      <b val="true"/>
      <sz val="9"/>
      <color rgb="FF000000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C2940"/>
        <bgColor rgb="FF143328"/>
      </patternFill>
    </fill>
    <fill>
      <patternFill patternType="solid">
        <fgColor rgb="FFF0F2F5"/>
        <bgColor rgb="FFFCFCFC"/>
      </patternFill>
    </fill>
    <fill>
      <patternFill patternType="solid">
        <fgColor rgb="FF1E3A5F"/>
        <bgColor rgb="FF1A4055"/>
      </patternFill>
    </fill>
    <fill>
      <patternFill patternType="solid">
        <fgColor rgb="FF163E6B"/>
        <bgColor rgb="FF1E3A5F"/>
      </patternFill>
    </fill>
    <fill>
      <patternFill patternType="solid">
        <fgColor rgb="FF2D405A"/>
        <bgColor rgb="FF1E3A5F"/>
      </patternFill>
    </fill>
    <fill>
      <patternFill patternType="solid">
        <fgColor rgb="FF1A4055"/>
        <bgColor rgb="FF1E3A5F"/>
      </patternFill>
    </fill>
    <fill>
      <patternFill patternType="solid">
        <fgColor rgb="FF143328"/>
        <bgColor rgb="FF1C2940"/>
      </patternFill>
    </fill>
    <fill>
      <patternFill patternType="solid">
        <fgColor rgb="FFFFFFFF"/>
        <bgColor rgb="FFFCFCFC"/>
      </patternFill>
    </fill>
    <fill>
      <patternFill patternType="solid">
        <fgColor rgb="FFFFCCCC"/>
        <bgColor rgb="FFE8DEFF"/>
      </patternFill>
    </fill>
    <fill>
      <patternFill patternType="solid">
        <fgColor rgb="FFFCFCFC"/>
        <bgColor rgb="FFFFFFFF"/>
      </patternFill>
    </fill>
    <fill>
      <patternFill patternType="solid">
        <fgColor rgb="FFFFF3CD"/>
        <bgColor rgb="FFF0F2F5"/>
      </patternFill>
    </fill>
    <fill>
      <patternFill patternType="solid">
        <fgColor rgb="FFD4EDDA"/>
        <bgColor rgb="FFF0F2F5"/>
      </patternFill>
    </fill>
    <fill>
      <patternFill patternType="solid">
        <fgColor rgb="FFE8DEFF"/>
        <bgColor rgb="FFF0F2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1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1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111"/>
      <rgbColor rgb="FF008000"/>
      <rgbColor rgb="FF1E3A5F"/>
      <rgbColor rgb="FF7A5700"/>
      <rgbColor rgb="FF800080"/>
      <rgbColor rgb="FF1C6B4A"/>
      <rgbColor rgb="FFC0C0C0"/>
      <rgbColor rgb="FF808080"/>
      <rgbColor rgb="FF9999FF"/>
      <rgbColor rgb="FF993366"/>
      <rgbColor rgb="FFFFF3CD"/>
      <rgbColor rgb="FFF0F2F5"/>
      <rgbColor rgb="FF660066"/>
      <rgbColor rgb="FFFF8080"/>
      <rgbColor rgb="FF1A4055"/>
      <rgbColor rgb="FFE8DEFF"/>
      <rgbColor rgb="FF2D405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FCFC"/>
      <rgbColor rgb="FFD4EDDA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63E6B"/>
      <rgbColor rgb="FF339966"/>
      <rgbColor rgb="FF143328"/>
      <rgbColor rgb="FF1C2940"/>
      <rgbColor rgb="FF993300"/>
      <rgbColor rgb="FF993366"/>
      <rgbColor rgb="FF5A2D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H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9"/>
    <col collapsed="false" customWidth="true" hidden="false" outlineLevel="0" max="3" min="3" style="1" width="13"/>
    <col collapsed="false" customWidth="true" hidden="false" outlineLevel="0" max="4" min="4" style="1" width="14"/>
    <col collapsed="false" customWidth="true" hidden="false" outlineLevel="0" max="5" min="5" style="1" width="6"/>
    <col collapsed="false" customWidth="true" hidden="false" outlineLevel="0" max="6" min="6" style="1" width="24"/>
    <col collapsed="false" customWidth="true" hidden="false" outlineLevel="0" max="7" min="7" style="1" width="11"/>
    <col collapsed="false" customWidth="true" hidden="false" outlineLevel="0" max="8" min="8" style="1" width="10"/>
    <col collapsed="false" customWidth="true" hidden="false" outlineLevel="0" max="10" min="9" style="1" width="9"/>
    <col collapsed="false" customWidth="true" hidden="false" outlineLevel="0" max="11" min="11" style="1" width="10"/>
    <col collapsed="false" customWidth="true" hidden="false" outlineLevel="0" max="12" min="12" style="1" width="8"/>
    <col collapsed="false" customWidth="true" hidden="false" outlineLevel="0" max="15" min="13" style="1" width="9"/>
    <col collapsed="false" customWidth="true" hidden="false" outlineLevel="0" max="17" min="16" style="1" width="10"/>
    <col collapsed="false" customWidth="true" hidden="false" outlineLevel="0" max="18" min="18" style="1" width="9"/>
    <col collapsed="false" customWidth="true" hidden="false" outlineLevel="0" max="20" min="19" style="1" width="5"/>
    <col collapsed="false" customWidth="true" hidden="false" outlineLevel="0" max="21" min="21" style="1" width="7"/>
    <col collapsed="false" customWidth="true" hidden="false" outlineLevel="0" max="22" min="22" style="1" width="9"/>
    <col collapsed="false" customWidth="true" hidden="false" outlineLevel="0" max="23" min="23" style="1" width="10"/>
    <col collapsed="false" customWidth="true" hidden="false" outlineLevel="0" max="24" min="24" style="1" width="9"/>
    <col collapsed="false" customWidth="true" hidden="false" outlineLevel="0" max="26" min="25" style="1" width="10"/>
    <col collapsed="false" customWidth="true" hidden="false" outlineLevel="0" max="27" min="27" style="1" width="9"/>
    <col collapsed="false" customWidth="true" hidden="false" outlineLevel="0" max="28" min="28" style="1" width="10"/>
    <col collapsed="false" customWidth="true" hidden="false" outlineLevel="0" max="29" min="29" style="1" width="9"/>
    <col collapsed="false" customWidth="true" hidden="false" outlineLevel="0" max="30" min="30" style="1" width="7"/>
    <col collapsed="false" customWidth="true" hidden="false" outlineLevel="0" max="31" min="31" style="1" width="13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customFormat="false" ht="13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customFormat="false" ht="15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5" t="s">
        <v>3</v>
      </c>
      <c r="I3" s="5"/>
      <c r="J3" s="5"/>
      <c r="K3" s="5"/>
      <c r="L3" s="5"/>
      <c r="M3" s="5"/>
      <c r="N3" s="5"/>
      <c r="O3" s="5"/>
      <c r="P3" s="6" t="s">
        <v>4</v>
      </c>
      <c r="Q3" s="6"/>
      <c r="R3" s="6"/>
      <c r="S3" s="7" t="s">
        <v>5</v>
      </c>
      <c r="T3" s="7"/>
      <c r="U3" s="7"/>
      <c r="V3" s="8" t="s">
        <v>6</v>
      </c>
      <c r="W3" s="8"/>
      <c r="X3" s="8"/>
      <c r="Y3" s="9" t="s">
        <v>7</v>
      </c>
      <c r="Z3" s="9"/>
      <c r="AA3" s="9"/>
      <c r="AB3" s="9"/>
      <c r="AC3" s="9"/>
      <c r="AD3" s="9"/>
      <c r="AE3" s="9"/>
    </row>
    <row r="4" customFormat="false" ht="33.75" hidden="false" customHeight="true" outlineLevel="0" collapsed="false">
      <c r="A4" s="10" t="s">
        <v>8</v>
      </c>
      <c r="B4" s="10" t="s">
        <v>9</v>
      </c>
      <c r="C4" s="10" t="s">
        <v>10</v>
      </c>
      <c r="D4" s="10" t="s">
        <v>11</v>
      </c>
      <c r="E4" s="11" t="s">
        <v>12</v>
      </c>
      <c r="F4" s="10" t="s">
        <v>13</v>
      </c>
      <c r="G4" s="11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23</v>
      </c>
      <c r="Q4" s="12" t="s">
        <v>24</v>
      </c>
      <c r="R4" s="12" t="s">
        <v>25</v>
      </c>
      <c r="S4" s="11" t="s">
        <v>26</v>
      </c>
      <c r="T4" s="11" t="s">
        <v>27</v>
      </c>
      <c r="U4" s="11" t="s">
        <v>28</v>
      </c>
      <c r="V4" s="12" t="s">
        <v>29</v>
      </c>
      <c r="W4" s="12" t="s">
        <v>30</v>
      </c>
      <c r="X4" s="12" t="s">
        <v>31</v>
      </c>
      <c r="Y4" s="12" t="s">
        <v>32</v>
      </c>
      <c r="Z4" s="12" t="s">
        <v>33</v>
      </c>
      <c r="AA4" s="12" t="s">
        <v>34</v>
      </c>
      <c r="AB4" s="12" t="s">
        <v>35</v>
      </c>
      <c r="AC4" s="12" t="s">
        <v>36</v>
      </c>
      <c r="AD4" s="12" t="s">
        <v>37</v>
      </c>
      <c r="AE4" s="11" t="s">
        <v>38</v>
      </c>
    </row>
    <row r="5" customFormat="false" ht="13.5" hidden="false" customHeight="true" outlineLevel="0" collapsed="false">
      <c r="A5" s="13" t="s">
        <v>39</v>
      </c>
      <c r="B5" s="13" t="s">
        <v>40</v>
      </c>
      <c r="C5" s="13" t="s">
        <v>41</v>
      </c>
      <c r="D5" s="13" t="s">
        <v>42</v>
      </c>
      <c r="E5" s="14" t="s">
        <v>43</v>
      </c>
      <c r="F5" s="13" t="s">
        <v>44</v>
      </c>
      <c r="G5" s="14" t="s">
        <v>45</v>
      </c>
      <c r="H5" s="15" t="n">
        <v>48</v>
      </c>
      <c r="I5" s="15" t="n">
        <v>3.5</v>
      </c>
      <c r="J5" s="15" t="n">
        <v>5.76</v>
      </c>
      <c r="K5" s="15" t="n">
        <f aca="false">ROUND(H5+I5+J5,2)</f>
        <v>57.26</v>
      </c>
      <c r="L5" s="15" t="n">
        <v>89</v>
      </c>
      <c r="M5" s="15" t="n">
        <v>83.66</v>
      </c>
      <c r="N5" s="16" t="n">
        <f aca="false">IF(L5&gt;0,(L5-K5)/L5,0)</f>
        <v>0.356629213483146</v>
      </c>
      <c r="O5" s="16" t="n">
        <f aca="false">IF(M5&gt;0,(M5-K5)/M5,0)</f>
        <v>0.315562993067177</v>
      </c>
      <c r="P5" s="17" t="n">
        <v>1890</v>
      </c>
      <c r="Q5" s="18" t="n">
        <f aca="false">ROUND(P5/90,2)</f>
        <v>21</v>
      </c>
      <c r="R5" s="17" t="n">
        <v>38</v>
      </c>
      <c r="S5" s="14" t="s">
        <v>46</v>
      </c>
      <c r="T5" s="14" t="s">
        <v>47</v>
      </c>
      <c r="U5" s="14" t="str">
        <f aca="false">S5&amp;T5</f>
        <v>AX</v>
      </c>
      <c r="V5" s="17" t="n">
        <v>1890</v>
      </c>
      <c r="W5" s="17" t="n">
        <f aca="false">ROUND(V5*K5,0)</f>
        <v>108221</v>
      </c>
      <c r="X5" s="19" t="n">
        <f aca="false">IF(Q5&gt;0,ROUND(V5/Q5,0),9999)</f>
        <v>90</v>
      </c>
      <c r="Y5" s="17" t="n">
        <v>45</v>
      </c>
      <c r="Z5" s="17" t="n">
        <v>54</v>
      </c>
      <c r="AA5" s="17" t="n">
        <f aca="false">MAX(0,ROUND((R5*Z5)-(Q5*Y5),0))</f>
        <v>1107</v>
      </c>
      <c r="AB5" s="17" t="n">
        <f aca="false">ROUND(Q5*Y5,0)</f>
        <v>945</v>
      </c>
      <c r="AC5" s="17" t="n">
        <f aca="false">AA5+AB5</f>
        <v>2052</v>
      </c>
      <c r="AD5" s="17" t="n">
        <v>500</v>
      </c>
      <c r="AE5" s="20" t="str">
        <f aca="false">IF(G5="End of Life",IF(X5&gt;365,"CLEAR STOCK","MONITOR"),IF(V5&lt;=AC5,"REORDER NOW",IF(V5&lt;=AC5*1.5,"ORDER SOON","OK")))</f>
        <v>REORDER NOW</v>
      </c>
    </row>
    <row r="6" customFormat="false" ht="13.5" hidden="false" customHeight="true" outlineLevel="0" collapsed="false">
      <c r="A6" s="21" t="s">
        <v>48</v>
      </c>
      <c r="B6" s="21" t="s">
        <v>40</v>
      </c>
      <c r="C6" s="21" t="s">
        <v>41</v>
      </c>
      <c r="D6" s="21" t="s">
        <v>42</v>
      </c>
      <c r="E6" s="22" t="s">
        <v>49</v>
      </c>
      <c r="F6" s="21" t="s">
        <v>44</v>
      </c>
      <c r="G6" s="22" t="s">
        <v>45</v>
      </c>
      <c r="H6" s="23" t="n">
        <v>48</v>
      </c>
      <c r="I6" s="23" t="n">
        <v>3.5</v>
      </c>
      <c r="J6" s="23" t="n">
        <v>5.76</v>
      </c>
      <c r="K6" s="23" t="n">
        <f aca="false">ROUND(H6+I6+J6,2)</f>
        <v>57.26</v>
      </c>
      <c r="L6" s="23" t="n">
        <v>89</v>
      </c>
      <c r="M6" s="23" t="n">
        <v>83.66</v>
      </c>
      <c r="N6" s="24" t="n">
        <f aca="false">IF(L6&gt;0,(L6-K6)/L6,0)</f>
        <v>0.356629213483146</v>
      </c>
      <c r="O6" s="24" t="n">
        <f aca="false">IF(M6&gt;0,(M6-K6)/M6,0)</f>
        <v>0.315562993067177</v>
      </c>
      <c r="P6" s="25" t="n">
        <v>1800</v>
      </c>
      <c r="Q6" s="26" t="n">
        <f aca="false">ROUND(P6/90,2)</f>
        <v>20</v>
      </c>
      <c r="R6" s="25" t="n">
        <v>36</v>
      </c>
      <c r="S6" s="22" t="s">
        <v>46</v>
      </c>
      <c r="T6" s="22" t="s">
        <v>47</v>
      </c>
      <c r="U6" s="22" t="str">
        <f aca="false">S6&amp;T6</f>
        <v>AX</v>
      </c>
      <c r="V6" s="25" t="n">
        <v>1680</v>
      </c>
      <c r="W6" s="25" t="n">
        <f aca="false">ROUND(V6*K6,0)</f>
        <v>96197</v>
      </c>
      <c r="X6" s="19" t="n">
        <f aca="false">IF(Q6&gt;0,ROUND(V6/Q6,0),9999)</f>
        <v>84</v>
      </c>
      <c r="Y6" s="25" t="n">
        <v>45</v>
      </c>
      <c r="Z6" s="25" t="n">
        <v>52</v>
      </c>
      <c r="AA6" s="25" t="n">
        <f aca="false">MAX(0,ROUND((R6*Z6)-(Q6*Y6),0))</f>
        <v>972</v>
      </c>
      <c r="AB6" s="25" t="n">
        <f aca="false">ROUND(Q6*Y6,0)</f>
        <v>900</v>
      </c>
      <c r="AC6" s="25" t="n">
        <f aca="false">AA6+AB6</f>
        <v>1872</v>
      </c>
      <c r="AD6" s="25" t="n">
        <v>500</v>
      </c>
      <c r="AE6" s="20" t="str">
        <f aca="false">IF(G6="End of Life",IF(X6&gt;365,"CLEAR STOCK","MONITOR"),IF(V6&lt;=AC6,"REORDER NOW",IF(V6&lt;=AC6*1.5,"ORDER SOON","OK")))</f>
        <v>REORDER NOW</v>
      </c>
    </row>
    <row r="7" customFormat="false" ht="13.5" hidden="false" customHeight="true" outlineLevel="0" collapsed="false">
      <c r="A7" s="13" t="s">
        <v>50</v>
      </c>
      <c r="B7" s="13" t="s">
        <v>40</v>
      </c>
      <c r="C7" s="13" t="s">
        <v>41</v>
      </c>
      <c r="D7" s="13" t="s">
        <v>51</v>
      </c>
      <c r="E7" s="14" t="s">
        <v>49</v>
      </c>
      <c r="F7" s="13" t="s">
        <v>44</v>
      </c>
      <c r="G7" s="14" t="s">
        <v>45</v>
      </c>
      <c r="H7" s="15" t="n">
        <v>48</v>
      </c>
      <c r="I7" s="15" t="n">
        <v>3.5</v>
      </c>
      <c r="J7" s="15" t="n">
        <v>5.76</v>
      </c>
      <c r="K7" s="15" t="n">
        <f aca="false">ROUND(H7+I7+J7,2)</f>
        <v>57.26</v>
      </c>
      <c r="L7" s="15" t="n">
        <v>89</v>
      </c>
      <c r="M7" s="15" t="n">
        <v>83.66</v>
      </c>
      <c r="N7" s="16" t="n">
        <f aca="false">IF(L7&gt;0,(L7-K7)/L7,0)</f>
        <v>0.356629213483146</v>
      </c>
      <c r="O7" s="16" t="n">
        <f aca="false">IF(M7&gt;0,(M7-K7)/M7,0)</f>
        <v>0.315562993067177</v>
      </c>
      <c r="P7" s="17" t="n">
        <v>1950</v>
      </c>
      <c r="Q7" s="18" t="n">
        <f aca="false">ROUND(P7/90,2)</f>
        <v>21.67</v>
      </c>
      <c r="R7" s="17" t="n">
        <v>40</v>
      </c>
      <c r="S7" s="14" t="s">
        <v>46</v>
      </c>
      <c r="T7" s="14" t="s">
        <v>47</v>
      </c>
      <c r="U7" s="14" t="str">
        <f aca="false">S7&amp;T7</f>
        <v>AX</v>
      </c>
      <c r="V7" s="17" t="n">
        <v>1980</v>
      </c>
      <c r="W7" s="17" t="n">
        <f aca="false">ROUND(V7*K7,0)</f>
        <v>113375</v>
      </c>
      <c r="X7" s="19" t="n">
        <f aca="false">IF(Q7&gt;0,ROUND(V7/Q7,0),9999)</f>
        <v>91</v>
      </c>
      <c r="Y7" s="17" t="n">
        <v>45</v>
      </c>
      <c r="Z7" s="17" t="n">
        <v>53</v>
      </c>
      <c r="AA7" s="17" t="n">
        <f aca="false">MAX(0,ROUND((R7*Z7)-(Q7*Y7),0))</f>
        <v>1145</v>
      </c>
      <c r="AB7" s="17" t="n">
        <f aca="false">ROUND(Q7*Y7,0)</f>
        <v>975</v>
      </c>
      <c r="AC7" s="17" t="n">
        <f aca="false">AA7+AB7</f>
        <v>2120</v>
      </c>
      <c r="AD7" s="17" t="n">
        <v>500</v>
      </c>
      <c r="AE7" s="20" t="str">
        <f aca="false">IF(G7="End of Life",IF(X7&gt;365,"CLEAR STOCK","MONITOR"),IF(V7&lt;=AC7,"REORDER NOW",IF(V7&lt;=AC7*1.5,"ORDER SOON","OK")))</f>
        <v>REORDER NOW</v>
      </c>
    </row>
    <row r="8" customFormat="false" ht="13.5" hidden="false" customHeight="true" outlineLevel="0" collapsed="false">
      <c r="A8" s="21" t="s">
        <v>52</v>
      </c>
      <c r="B8" s="21" t="s">
        <v>40</v>
      </c>
      <c r="C8" s="21" t="s">
        <v>41</v>
      </c>
      <c r="D8" s="21" t="s">
        <v>42</v>
      </c>
      <c r="E8" s="22" t="s">
        <v>53</v>
      </c>
      <c r="F8" s="21" t="s">
        <v>44</v>
      </c>
      <c r="G8" s="22" t="s">
        <v>45</v>
      </c>
      <c r="H8" s="23" t="n">
        <v>48</v>
      </c>
      <c r="I8" s="23" t="n">
        <v>3.5</v>
      </c>
      <c r="J8" s="23" t="n">
        <v>5.76</v>
      </c>
      <c r="K8" s="23" t="n">
        <f aca="false">ROUND(H8+I8+J8,2)</f>
        <v>57.26</v>
      </c>
      <c r="L8" s="23" t="n">
        <v>89</v>
      </c>
      <c r="M8" s="23" t="n">
        <v>83.66</v>
      </c>
      <c r="N8" s="24" t="n">
        <f aca="false">IF(L8&gt;0,(L8-K8)/L8,0)</f>
        <v>0.356629213483146</v>
      </c>
      <c r="O8" s="24" t="n">
        <f aca="false">IF(M8&gt;0,(M8-K8)/M8,0)</f>
        <v>0.315562993067177</v>
      </c>
      <c r="P8" s="25" t="n">
        <v>1620</v>
      </c>
      <c r="Q8" s="26" t="n">
        <f aca="false">ROUND(P8/90,2)</f>
        <v>18</v>
      </c>
      <c r="R8" s="25" t="n">
        <v>32</v>
      </c>
      <c r="S8" s="22" t="s">
        <v>46</v>
      </c>
      <c r="T8" s="22" t="s">
        <v>47</v>
      </c>
      <c r="U8" s="22" t="str">
        <f aca="false">S8&amp;T8</f>
        <v>AX</v>
      </c>
      <c r="V8" s="25" t="n">
        <v>1640</v>
      </c>
      <c r="W8" s="25" t="n">
        <f aca="false">ROUND(V8*K8,0)</f>
        <v>93906</v>
      </c>
      <c r="X8" s="19" t="n">
        <f aca="false">IF(Q8&gt;0,ROUND(V8/Q8,0),9999)</f>
        <v>91</v>
      </c>
      <c r="Y8" s="25" t="n">
        <v>45</v>
      </c>
      <c r="Z8" s="25" t="n">
        <v>55</v>
      </c>
      <c r="AA8" s="25" t="n">
        <f aca="false">MAX(0,ROUND((R8*Z8)-(Q8*Y8),0))</f>
        <v>950</v>
      </c>
      <c r="AB8" s="25" t="n">
        <f aca="false">ROUND(Q8*Y8,0)</f>
        <v>810</v>
      </c>
      <c r="AC8" s="25" t="n">
        <f aca="false">AA8+AB8</f>
        <v>1760</v>
      </c>
      <c r="AD8" s="25" t="n">
        <v>500</v>
      </c>
      <c r="AE8" s="20" t="str">
        <f aca="false">IF(G8="End of Life",IF(X8&gt;365,"CLEAR STOCK","MONITOR"),IF(V8&lt;=AC8,"REORDER NOW",IF(V8&lt;=AC8*1.5,"ORDER SOON","OK")))</f>
        <v>REORDER NOW</v>
      </c>
    </row>
    <row r="9" customFormat="false" ht="13.5" hidden="false" customHeight="true" outlineLevel="0" collapsed="false">
      <c r="A9" s="13" t="s">
        <v>54</v>
      </c>
      <c r="B9" s="13" t="s">
        <v>40</v>
      </c>
      <c r="C9" s="13" t="s">
        <v>41</v>
      </c>
      <c r="D9" s="13" t="s">
        <v>55</v>
      </c>
      <c r="E9" s="14" t="s">
        <v>43</v>
      </c>
      <c r="F9" s="13" t="s">
        <v>44</v>
      </c>
      <c r="G9" s="14" t="s">
        <v>45</v>
      </c>
      <c r="H9" s="15" t="n">
        <v>48</v>
      </c>
      <c r="I9" s="15" t="n">
        <v>3.5</v>
      </c>
      <c r="J9" s="15" t="n">
        <v>5.76</v>
      </c>
      <c r="K9" s="15" t="n">
        <f aca="false">ROUND(H9+I9+J9,2)</f>
        <v>57.26</v>
      </c>
      <c r="L9" s="15" t="n">
        <v>89</v>
      </c>
      <c r="M9" s="15" t="n">
        <v>83.66</v>
      </c>
      <c r="N9" s="16" t="n">
        <f aca="false">IF(L9&gt;0,(L9-K9)/L9,0)</f>
        <v>0.356629213483146</v>
      </c>
      <c r="O9" s="16" t="n">
        <f aca="false">IF(M9&gt;0,(M9-K9)/M9,0)</f>
        <v>0.315562993067177</v>
      </c>
      <c r="P9" s="17" t="n">
        <v>1350</v>
      </c>
      <c r="Q9" s="18" t="n">
        <f aca="false">ROUND(P9/90,2)</f>
        <v>15</v>
      </c>
      <c r="R9" s="17" t="n">
        <v>28</v>
      </c>
      <c r="S9" s="14" t="s">
        <v>46</v>
      </c>
      <c r="T9" s="14" t="s">
        <v>56</v>
      </c>
      <c r="U9" s="14" t="str">
        <f aca="false">S9&amp;T9</f>
        <v>AY</v>
      </c>
      <c r="V9" s="17" t="n">
        <v>1380</v>
      </c>
      <c r="W9" s="17" t="n">
        <f aca="false">ROUND(V9*K9,0)</f>
        <v>79019</v>
      </c>
      <c r="X9" s="19" t="n">
        <f aca="false">IF(Q9&gt;0,ROUND(V9/Q9,0),9999)</f>
        <v>92</v>
      </c>
      <c r="Y9" s="17" t="n">
        <v>45</v>
      </c>
      <c r="Z9" s="17" t="n">
        <v>54</v>
      </c>
      <c r="AA9" s="17" t="n">
        <f aca="false">MAX(0,ROUND((R9*Z9)-(Q9*Y9),0))</f>
        <v>837</v>
      </c>
      <c r="AB9" s="17" t="n">
        <f aca="false">ROUND(Q9*Y9,0)</f>
        <v>675</v>
      </c>
      <c r="AC9" s="17" t="n">
        <f aca="false">AA9+AB9</f>
        <v>1512</v>
      </c>
      <c r="AD9" s="17" t="n">
        <v>500</v>
      </c>
      <c r="AE9" s="20" t="str">
        <f aca="false">IF(G9="End of Life",IF(X9&gt;365,"CLEAR STOCK","MONITOR"),IF(V9&lt;=AC9,"REORDER NOW",IF(V9&lt;=AC9*1.5,"ORDER SOON","OK")))</f>
        <v>REORDER NOW</v>
      </c>
    </row>
    <row r="10" customFormat="false" ht="13.5" hidden="false" customHeight="true" outlineLevel="0" collapsed="false">
      <c r="A10" s="21" t="s">
        <v>57</v>
      </c>
      <c r="B10" s="21" t="s">
        <v>58</v>
      </c>
      <c r="C10" s="21" t="s">
        <v>41</v>
      </c>
      <c r="D10" s="21" t="s">
        <v>51</v>
      </c>
      <c r="E10" s="22" t="s">
        <v>49</v>
      </c>
      <c r="F10" s="21" t="s">
        <v>44</v>
      </c>
      <c r="G10" s="22" t="s">
        <v>45</v>
      </c>
      <c r="H10" s="23" t="n">
        <v>52</v>
      </c>
      <c r="I10" s="23" t="n">
        <v>3.5</v>
      </c>
      <c r="J10" s="23" t="n">
        <v>6.24</v>
      </c>
      <c r="K10" s="23" t="n">
        <f aca="false">ROUND(H10+I10+J10,2)</f>
        <v>61.74</v>
      </c>
      <c r="L10" s="23" t="n">
        <v>95</v>
      </c>
      <c r="M10" s="23" t="n">
        <v>89.3</v>
      </c>
      <c r="N10" s="24" t="n">
        <f aca="false">IF(L10&gt;0,(L10-K10)/L10,0)</f>
        <v>0.350105263157895</v>
      </c>
      <c r="O10" s="24" t="n">
        <f aca="false">IF(M10&gt;0,(M10-K10)/M10,0)</f>
        <v>0.308622620380739</v>
      </c>
      <c r="P10" s="25" t="n">
        <v>480</v>
      </c>
      <c r="Q10" s="26" t="n">
        <f aca="false">ROUND(P10/90,2)</f>
        <v>5.33</v>
      </c>
      <c r="R10" s="25" t="n">
        <v>10</v>
      </c>
      <c r="S10" s="22" t="s">
        <v>59</v>
      </c>
      <c r="T10" s="22" t="s">
        <v>47</v>
      </c>
      <c r="U10" s="22" t="str">
        <f aca="false">S10&amp;T10</f>
        <v>BX</v>
      </c>
      <c r="V10" s="25" t="n">
        <v>620</v>
      </c>
      <c r="W10" s="25" t="n">
        <f aca="false">ROUND(V10*K10,0)</f>
        <v>38279</v>
      </c>
      <c r="X10" s="25" t="n">
        <f aca="false">IF(Q10&gt;0,ROUND(V10/Q10,0),9999)</f>
        <v>116</v>
      </c>
      <c r="Y10" s="25" t="n">
        <v>45</v>
      </c>
      <c r="Z10" s="25" t="n">
        <v>54</v>
      </c>
      <c r="AA10" s="25" t="n">
        <f aca="false">MAX(0,ROUND((R10*Z10)-(Q10*Y10),0))</f>
        <v>300</v>
      </c>
      <c r="AB10" s="25" t="n">
        <f aca="false">ROUND(Q10*Y10,0)</f>
        <v>240</v>
      </c>
      <c r="AC10" s="25" t="n">
        <f aca="false">AA10+AB10</f>
        <v>540</v>
      </c>
      <c r="AD10" s="25" t="n">
        <v>250</v>
      </c>
      <c r="AE10" s="27" t="str">
        <f aca="false">IF(G10="End of Life",IF(X10&gt;365,"CLEAR STOCK","MONITOR"),IF(V10&lt;=AC10,"REORDER NOW",IF(V10&lt;=AC10*1.5,"ORDER SOON","OK")))</f>
        <v>ORDER SOON</v>
      </c>
    </row>
    <row r="11" customFormat="false" ht="13.5" hidden="false" customHeight="true" outlineLevel="0" collapsed="false">
      <c r="A11" s="13" t="s">
        <v>60</v>
      </c>
      <c r="B11" s="13" t="s">
        <v>58</v>
      </c>
      <c r="C11" s="13" t="s">
        <v>41</v>
      </c>
      <c r="D11" s="13" t="s">
        <v>61</v>
      </c>
      <c r="E11" s="14" t="s">
        <v>62</v>
      </c>
      <c r="F11" s="13" t="s">
        <v>44</v>
      </c>
      <c r="G11" s="14" t="s">
        <v>45</v>
      </c>
      <c r="H11" s="15" t="n">
        <v>52</v>
      </c>
      <c r="I11" s="15" t="n">
        <v>3.5</v>
      </c>
      <c r="J11" s="15" t="n">
        <v>6.24</v>
      </c>
      <c r="K11" s="15" t="n">
        <f aca="false">ROUND(H11+I11+J11,2)</f>
        <v>61.74</v>
      </c>
      <c r="L11" s="15" t="n">
        <v>95</v>
      </c>
      <c r="M11" s="15" t="n">
        <v>89.3</v>
      </c>
      <c r="N11" s="16" t="n">
        <f aca="false">IF(L11&gt;0,(L11-K11)/L11,0)</f>
        <v>0.350105263157895</v>
      </c>
      <c r="O11" s="16" t="n">
        <f aca="false">IF(M11&gt;0,(M11-K11)/M11,0)</f>
        <v>0.308622620380739</v>
      </c>
      <c r="P11" s="17" t="n">
        <v>360</v>
      </c>
      <c r="Q11" s="18" t="n">
        <f aca="false">ROUND(P11/90,2)</f>
        <v>4</v>
      </c>
      <c r="R11" s="17" t="n">
        <v>8</v>
      </c>
      <c r="S11" s="14" t="s">
        <v>59</v>
      </c>
      <c r="T11" s="14" t="s">
        <v>56</v>
      </c>
      <c r="U11" s="14" t="str">
        <f aca="false">S11&amp;T11</f>
        <v>BY</v>
      </c>
      <c r="V11" s="17" t="n">
        <v>500</v>
      </c>
      <c r="W11" s="17" t="n">
        <f aca="false">ROUND(V11*K11,0)</f>
        <v>30870</v>
      </c>
      <c r="X11" s="17" t="n">
        <f aca="false">IF(Q11&gt;0,ROUND(V11/Q11,0),9999)</f>
        <v>125</v>
      </c>
      <c r="Y11" s="17" t="n">
        <v>45</v>
      </c>
      <c r="Z11" s="17" t="n">
        <v>53</v>
      </c>
      <c r="AA11" s="17" t="n">
        <f aca="false">MAX(0,ROUND((R11*Z11)-(Q11*Y11),0))</f>
        <v>244</v>
      </c>
      <c r="AB11" s="17" t="n">
        <f aca="false">ROUND(Q11*Y11,0)</f>
        <v>180</v>
      </c>
      <c r="AC11" s="17" t="n">
        <f aca="false">AA11+AB11</f>
        <v>424</v>
      </c>
      <c r="AD11" s="17" t="n">
        <v>250</v>
      </c>
      <c r="AE11" s="27" t="str">
        <f aca="false">IF(G11="End of Life",IF(X11&gt;365,"CLEAR STOCK","MONITOR"),IF(V11&lt;=AC11,"REORDER NOW",IF(V11&lt;=AC11*1.5,"ORDER SOON","OK")))</f>
        <v>ORDER SOON</v>
      </c>
    </row>
    <row r="12" customFormat="false" ht="13.5" hidden="false" customHeight="true" outlineLevel="0" collapsed="false">
      <c r="A12" s="21" t="s">
        <v>63</v>
      </c>
      <c r="B12" s="21" t="s">
        <v>64</v>
      </c>
      <c r="C12" s="21" t="s">
        <v>41</v>
      </c>
      <c r="D12" s="21" t="s">
        <v>51</v>
      </c>
      <c r="E12" s="22" t="s">
        <v>43</v>
      </c>
      <c r="F12" s="21" t="s">
        <v>44</v>
      </c>
      <c r="G12" s="22" t="s">
        <v>45</v>
      </c>
      <c r="H12" s="23" t="n">
        <v>42</v>
      </c>
      <c r="I12" s="23" t="n">
        <v>3.5</v>
      </c>
      <c r="J12" s="23" t="n">
        <v>5.04</v>
      </c>
      <c r="K12" s="23" t="n">
        <f aca="false">ROUND(H12+I12+J12,2)</f>
        <v>50.54</v>
      </c>
      <c r="L12" s="23" t="n">
        <v>79</v>
      </c>
      <c r="M12" s="23" t="n">
        <v>72.68</v>
      </c>
      <c r="N12" s="24" t="n">
        <f aca="false">IF(L12&gt;0,(L12-K12)/L12,0)</f>
        <v>0.360253164556962</v>
      </c>
      <c r="O12" s="24" t="n">
        <f aca="false">IF(M12&gt;0,(M12-K12)/M12,0)</f>
        <v>0.30462300495322</v>
      </c>
      <c r="P12" s="25" t="n">
        <v>450</v>
      </c>
      <c r="Q12" s="26" t="n">
        <f aca="false">ROUND(P12/90,2)</f>
        <v>5</v>
      </c>
      <c r="R12" s="25" t="n">
        <v>10</v>
      </c>
      <c r="S12" s="22" t="s">
        <v>59</v>
      </c>
      <c r="T12" s="22" t="s">
        <v>47</v>
      </c>
      <c r="U12" s="22" t="str">
        <f aca="false">S12&amp;T12</f>
        <v>BX</v>
      </c>
      <c r="V12" s="25" t="n">
        <v>680</v>
      </c>
      <c r="W12" s="25" t="n">
        <f aca="false">ROUND(V12*K12,0)</f>
        <v>34367</v>
      </c>
      <c r="X12" s="25" t="n">
        <f aca="false">IF(Q12&gt;0,ROUND(V12/Q12,0),9999)</f>
        <v>136</v>
      </c>
      <c r="Y12" s="25" t="n">
        <v>45</v>
      </c>
      <c r="Z12" s="25" t="n">
        <v>55</v>
      </c>
      <c r="AA12" s="25" t="n">
        <f aca="false">MAX(0,ROUND((R12*Z12)-(Q12*Y12),0))</f>
        <v>325</v>
      </c>
      <c r="AB12" s="25" t="n">
        <f aca="false">ROUND(Q12*Y12,0)</f>
        <v>225</v>
      </c>
      <c r="AC12" s="25" t="n">
        <f aca="false">AA12+AB12</f>
        <v>550</v>
      </c>
      <c r="AD12" s="25" t="n">
        <v>250</v>
      </c>
      <c r="AE12" s="27" t="str">
        <f aca="false">IF(G12="End of Life",IF(X12&gt;365,"CLEAR STOCK","MONITOR"),IF(V12&lt;=AC12,"REORDER NOW",IF(V12&lt;=AC12*1.5,"ORDER SOON","OK")))</f>
        <v>ORDER SOON</v>
      </c>
    </row>
    <row r="13" customFormat="false" ht="13.5" hidden="false" customHeight="true" outlineLevel="0" collapsed="false">
      <c r="A13" s="13" t="s">
        <v>65</v>
      </c>
      <c r="B13" s="13" t="s">
        <v>66</v>
      </c>
      <c r="C13" s="13" t="s">
        <v>67</v>
      </c>
      <c r="D13" s="13" t="s">
        <v>51</v>
      </c>
      <c r="E13" s="14" t="s">
        <v>62</v>
      </c>
      <c r="F13" s="13" t="s">
        <v>44</v>
      </c>
      <c r="G13" s="14" t="s">
        <v>45</v>
      </c>
      <c r="H13" s="15" t="n">
        <v>22</v>
      </c>
      <c r="I13" s="15" t="n">
        <v>2</v>
      </c>
      <c r="J13" s="15" t="n">
        <v>2.64</v>
      </c>
      <c r="K13" s="15" t="n">
        <f aca="false">ROUND(H13+I13+J13,2)</f>
        <v>26.64</v>
      </c>
      <c r="L13" s="15" t="n">
        <v>45</v>
      </c>
      <c r="M13" s="15" t="n">
        <v>41.4</v>
      </c>
      <c r="N13" s="16" t="n">
        <f aca="false">IF(L13&gt;0,(L13-K13)/L13,0)</f>
        <v>0.408</v>
      </c>
      <c r="O13" s="16" t="n">
        <f aca="false">IF(M13&gt;0,(M13-K13)/M13,0)</f>
        <v>0.356521739130435</v>
      </c>
      <c r="P13" s="17" t="n">
        <v>380</v>
      </c>
      <c r="Q13" s="18" t="n">
        <f aca="false">ROUND(P13/90,2)</f>
        <v>4.22</v>
      </c>
      <c r="R13" s="17" t="n">
        <v>9</v>
      </c>
      <c r="S13" s="14" t="s">
        <v>59</v>
      </c>
      <c r="T13" s="14" t="s">
        <v>47</v>
      </c>
      <c r="U13" s="14" t="str">
        <f aca="false">S13&amp;T13</f>
        <v>BX</v>
      </c>
      <c r="V13" s="17" t="n">
        <v>620</v>
      </c>
      <c r="W13" s="17" t="n">
        <f aca="false">ROUND(V13*K13,0)</f>
        <v>16517</v>
      </c>
      <c r="X13" s="17" t="n">
        <f aca="false">IF(Q13&gt;0,ROUND(V13/Q13,0),9999)</f>
        <v>147</v>
      </c>
      <c r="Y13" s="17" t="n">
        <v>45</v>
      </c>
      <c r="Z13" s="17" t="n">
        <v>55</v>
      </c>
      <c r="AA13" s="17" t="n">
        <f aca="false">MAX(0,ROUND((R13*Z13)-(Q13*Y13),0))</f>
        <v>305</v>
      </c>
      <c r="AB13" s="17" t="n">
        <f aca="false">ROUND(Q13*Y13,0)</f>
        <v>190</v>
      </c>
      <c r="AC13" s="17" t="n">
        <f aca="false">AA13+AB13</f>
        <v>495</v>
      </c>
      <c r="AD13" s="17" t="n">
        <v>250</v>
      </c>
      <c r="AE13" s="27" t="str">
        <f aca="false">IF(G13="End of Life",IF(X13&gt;365,"CLEAR STOCK","MONITOR"),IF(V13&lt;=AC13,"REORDER NOW",IF(V13&lt;=AC13*1.5,"ORDER SOON","OK")))</f>
        <v>ORDER SOON</v>
      </c>
    </row>
    <row r="14" customFormat="false" ht="13.5" hidden="false" customHeight="true" outlineLevel="0" collapsed="false">
      <c r="A14" s="21" t="s">
        <v>68</v>
      </c>
      <c r="B14" s="21" t="s">
        <v>66</v>
      </c>
      <c r="C14" s="21" t="s">
        <v>67</v>
      </c>
      <c r="D14" s="21" t="s">
        <v>69</v>
      </c>
      <c r="E14" s="22" t="s">
        <v>49</v>
      </c>
      <c r="F14" s="21" t="s">
        <v>44</v>
      </c>
      <c r="G14" s="22" t="s">
        <v>45</v>
      </c>
      <c r="H14" s="23" t="n">
        <v>22</v>
      </c>
      <c r="I14" s="23" t="n">
        <v>2</v>
      </c>
      <c r="J14" s="23" t="n">
        <v>2.64</v>
      </c>
      <c r="K14" s="23" t="n">
        <f aca="false">ROUND(H14+I14+J14,2)</f>
        <v>26.64</v>
      </c>
      <c r="L14" s="23" t="n">
        <v>45</v>
      </c>
      <c r="M14" s="23" t="n">
        <v>41.4</v>
      </c>
      <c r="N14" s="24" t="n">
        <f aca="false">IF(L14&gt;0,(L14-K14)/L14,0)</f>
        <v>0.408</v>
      </c>
      <c r="O14" s="24" t="n">
        <f aca="false">IF(M14&gt;0,(M14-K14)/M14,0)</f>
        <v>0.356521739130435</v>
      </c>
      <c r="P14" s="25" t="n">
        <v>105</v>
      </c>
      <c r="Q14" s="26" t="n">
        <f aca="false">ROUND(P14/90,2)</f>
        <v>1.17</v>
      </c>
      <c r="R14" s="25" t="n">
        <v>4</v>
      </c>
      <c r="S14" s="22" t="s">
        <v>70</v>
      </c>
      <c r="T14" s="22" t="s">
        <v>56</v>
      </c>
      <c r="U14" s="22" t="str">
        <f aca="false">S14&amp;T14</f>
        <v>CY</v>
      </c>
      <c r="V14" s="25" t="n">
        <v>340</v>
      </c>
      <c r="W14" s="25" t="n">
        <f aca="false">ROUND(V14*K14,0)</f>
        <v>9058</v>
      </c>
      <c r="X14" s="25" t="n">
        <f aca="false">IF(Q14&gt;0,ROUND(V14/Q14,0),9999)</f>
        <v>291</v>
      </c>
      <c r="Y14" s="25" t="n">
        <v>45</v>
      </c>
      <c r="Z14" s="25" t="n">
        <v>55</v>
      </c>
      <c r="AA14" s="25" t="n">
        <f aca="false">MAX(0,ROUND((R14*Z14)-(Q14*Y14),0))</f>
        <v>167</v>
      </c>
      <c r="AB14" s="25" t="n">
        <f aca="false">ROUND(Q14*Y14,0)</f>
        <v>53</v>
      </c>
      <c r="AC14" s="25" t="n">
        <f aca="false">AA14+AB14</f>
        <v>220</v>
      </c>
      <c r="AD14" s="25" t="n">
        <v>100</v>
      </c>
      <c r="AE14" s="28" t="str">
        <f aca="false">IF(G14="End of Life",IF(X14&gt;365,"CLEAR STOCK","MONITOR"),IF(V14&lt;=AC14,"REORDER NOW",IF(V14&lt;=AC14*1.5,"ORDER SOON","OK")))</f>
        <v>OK</v>
      </c>
    </row>
    <row r="15" customFormat="false" ht="13.5" hidden="false" customHeight="true" outlineLevel="0" collapsed="false">
      <c r="A15" s="13" t="s">
        <v>71</v>
      </c>
      <c r="B15" s="13" t="s">
        <v>72</v>
      </c>
      <c r="C15" s="13" t="s">
        <v>67</v>
      </c>
      <c r="D15" s="13" t="s">
        <v>51</v>
      </c>
      <c r="E15" s="14" t="s">
        <v>62</v>
      </c>
      <c r="F15" s="13" t="s">
        <v>44</v>
      </c>
      <c r="G15" s="14" t="s">
        <v>45</v>
      </c>
      <c r="H15" s="15" t="n">
        <v>28</v>
      </c>
      <c r="I15" s="15" t="n">
        <v>2</v>
      </c>
      <c r="J15" s="15" t="n">
        <v>3.36</v>
      </c>
      <c r="K15" s="15" t="n">
        <f aca="false">ROUND(H15+I15+J15,2)</f>
        <v>33.36</v>
      </c>
      <c r="L15" s="15" t="n">
        <v>55</v>
      </c>
      <c r="M15" s="15" t="n">
        <v>50.6</v>
      </c>
      <c r="N15" s="16" t="n">
        <f aca="false">IF(L15&gt;0,(L15-K15)/L15,0)</f>
        <v>0.393454545454545</v>
      </c>
      <c r="O15" s="16" t="n">
        <f aca="false">IF(M15&gt;0,(M15-K15)/M15,0)</f>
        <v>0.340711462450593</v>
      </c>
      <c r="P15" s="17" t="n">
        <v>120</v>
      </c>
      <c r="Q15" s="18" t="n">
        <f aca="false">ROUND(P15/90,2)</f>
        <v>1.33</v>
      </c>
      <c r="R15" s="17" t="n">
        <v>4</v>
      </c>
      <c r="S15" s="14" t="s">
        <v>70</v>
      </c>
      <c r="T15" s="14" t="s">
        <v>73</v>
      </c>
      <c r="U15" s="14" t="str">
        <f aca="false">S15&amp;T15</f>
        <v>CZ</v>
      </c>
      <c r="V15" s="17" t="n">
        <v>380</v>
      </c>
      <c r="W15" s="17" t="n">
        <f aca="false">ROUND(V15*K15,0)</f>
        <v>12677</v>
      </c>
      <c r="X15" s="17" t="n">
        <f aca="false">IF(Q15&gt;0,ROUND(V15/Q15,0),9999)</f>
        <v>286</v>
      </c>
      <c r="Y15" s="17" t="n">
        <v>45</v>
      </c>
      <c r="Z15" s="17" t="n">
        <v>53</v>
      </c>
      <c r="AA15" s="17" t="n">
        <f aca="false">MAX(0,ROUND((R15*Z15)-(Q15*Y15),0))</f>
        <v>152</v>
      </c>
      <c r="AB15" s="17" t="n">
        <f aca="false">ROUND(Q15*Y15,0)</f>
        <v>60</v>
      </c>
      <c r="AC15" s="17" t="n">
        <f aca="false">AA15+AB15</f>
        <v>212</v>
      </c>
      <c r="AD15" s="17" t="n">
        <v>100</v>
      </c>
      <c r="AE15" s="28" t="str">
        <f aca="false">IF(G15="End of Life",IF(X15&gt;365,"CLEAR STOCK","MONITOR"),IF(V15&lt;=AC15,"REORDER NOW",IF(V15&lt;=AC15*1.5,"ORDER SOON","OK")))</f>
        <v>OK</v>
      </c>
    </row>
    <row r="16" customFormat="false" ht="13.5" hidden="false" customHeight="true" outlineLevel="0" collapsed="false">
      <c r="A16" s="21" t="s">
        <v>74</v>
      </c>
      <c r="B16" s="21" t="s">
        <v>75</v>
      </c>
      <c r="C16" s="21" t="s">
        <v>67</v>
      </c>
      <c r="D16" s="21" t="s">
        <v>51</v>
      </c>
      <c r="E16" s="22" t="s">
        <v>62</v>
      </c>
      <c r="F16" s="21" t="s">
        <v>44</v>
      </c>
      <c r="G16" s="22" t="s">
        <v>45</v>
      </c>
      <c r="H16" s="23" t="n">
        <v>25</v>
      </c>
      <c r="I16" s="23" t="n">
        <v>2</v>
      </c>
      <c r="J16" s="23" t="n">
        <v>3</v>
      </c>
      <c r="K16" s="23" t="n">
        <f aca="false">ROUND(H16+I16+J16,2)</f>
        <v>30</v>
      </c>
      <c r="L16" s="23" t="n">
        <v>50</v>
      </c>
      <c r="M16" s="23" t="n">
        <v>46</v>
      </c>
      <c r="N16" s="24" t="n">
        <f aca="false">IF(L16&gt;0,(L16-K16)/L16,0)</f>
        <v>0.4</v>
      </c>
      <c r="O16" s="24" t="n">
        <f aca="false">IF(M16&gt;0,(M16-K16)/M16,0)</f>
        <v>0.347826086956522</v>
      </c>
      <c r="P16" s="25" t="n">
        <v>105</v>
      </c>
      <c r="Q16" s="26" t="n">
        <f aca="false">ROUND(P16/90,2)</f>
        <v>1.17</v>
      </c>
      <c r="R16" s="25" t="n">
        <v>4</v>
      </c>
      <c r="S16" s="22" t="s">
        <v>70</v>
      </c>
      <c r="T16" s="22" t="s">
        <v>47</v>
      </c>
      <c r="U16" s="22" t="str">
        <f aca="false">S16&amp;T16</f>
        <v>CX</v>
      </c>
      <c r="V16" s="25" t="n">
        <v>350</v>
      </c>
      <c r="W16" s="25" t="n">
        <f aca="false">ROUND(V16*K16,0)</f>
        <v>10500</v>
      </c>
      <c r="X16" s="25" t="n">
        <f aca="false">IF(Q16&gt;0,ROUND(V16/Q16,0),9999)</f>
        <v>299</v>
      </c>
      <c r="Y16" s="25" t="n">
        <v>45</v>
      </c>
      <c r="Z16" s="25" t="n">
        <v>54</v>
      </c>
      <c r="AA16" s="25" t="n">
        <f aca="false">MAX(0,ROUND((R16*Z16)-(Q16*Y16),0))</f>
        <v>163</v>
      </c>
      <c r="AB16" s="25" t="n">
        <f aca="false">ROUND(Q16*Y16,0)</f>
        <v>53</v>
      </c>
      <c r="AC16" s="25" t="n">
        <f aca="false">AA16+AB16</f>
        <v>216</v>
      </c>
      <c r="AD16" s="25" t="n">
        <v>100</v>
      </c>
      <c r="AE16" s="28" t="str">
        <f aca="false">IF(G16="End of Life",IF(X16&gt;365,"CLEAR STOCK","MONITOR"),IF(V16&lt;=AC16,"REORDER NOW",IF(V16&lt;=AC16*1.5,"ORDER SOON","OK")))</f>
        <v>OK</v>
      </c>
    </row>
    <row r="17" customFormat="false" ht="13.5" hidden="false" customHeight="true" outlineLevel="0" collapsed="false">
      <c r="A17" s="13" t="s">
        <v>76</v>
      </c>
      <c r="B17" s="13" t="s">
        <v>77</v>
      </c>
      <c r="C17" s="13" t="s">
        <v>78</v>
      </c>
      <c r="D17" s="13" t="s">
        <v>51</v>
      </c>
      <c r="E17" s="14" t="s">
        <v>62</v>
      </c>
      <c r="F17" s="13" t="s">
        <v>79</v>
      </c>
      <c r="G17" s="14" t="s">
        <v>45</v>
      </c>
      <c r="H17" s="15" t="n">
        <v>28</v>
      </c>
      <c r="I17" s="15" t="n">
        <v>2.5</v>
      </c>
      <c r="J17" s="15" t="n">
        <v>1.68</v>
      </c>
      <c r="K17" s="15" t="n">
        <f aca="false">ROUND(H17+I17+J17,2)</f>
        <v>32.18</v>
      </c>
      <c r="L17" s="15" t="n">
        <v>55</v>
      </c>
      <c r="M17" s="15" t="n">
        <v>50.6</v>
      </c>
      <c r="N17" s="16" t="n">
        <f aca="false">IF(L17&gt;0,(L17-K17)/L17,0)</f>
        <v>0.414909090909091</v>
      </c>
      <c r="O17" s="16" t="n">
        <f aca="false">IF(M17&gt;0,(M17-K17)/M17,0)</f>
        <v>0.36403162055336</v>
      </c>
      <c r="P17" s="17" t="n">
        <v>115</v>
      </c>
      <c r="Q17" s="18" t="n">
        <f aca="false">ROUND(P17/90,2)</f>
        <v>1.28</v>
      </c>
      <c r="R17" s="17" t="n">
        <v>4</v>
      </c>
      <c r="S17" s="14" t="s">
        <v>70</v>
      </c>
      <c r="T17" s="14" t="s">
        <v>56</v>
      </c>
      <c r="U17" s="14" t="str">
        <f aca="false">S17&amp;T17</f>
        <v>CY</v>
      </c>
      <c r="V17" s="17" t="n">
        <v>360</v>
      </c>
      <c r="W17" s="17" t="n">
        <f aca="false">ROUND(V17*K17,0)</f>
        <v>11585</v>
      </c>
      <c r="X17" s="17" t="n">
        <f aca="false">IF(Q17&gt;0,ROUND(V17/Q17,0),9999)</f>
        <v>281</v>
      </c>
      <c r="Y17" s="17" t="n">
        <v>35</v>
      </c>
      <c r="Z17" s="17" t="n">
        <v>46</v>
      </c>
      <c r="AA17" s="17" t="n">
        <f aca="false">MAX(0,ROUND((R17*Z17)-(Q17*Y17),0))</f>
        <v>139</v>
      </c>
      <c r="AB17" s="17" t="n">
        <f aca="false">ROUND(Q17*Y17,0)</f>
        <v>45</v>
      </c>
      <c r="AC17" s="17" t="n">
        <f aca="false">AA17+AB17</f>
        <v>184</v>
      </c>
      <c r="AD17" s="17" t="n">
        <v>100</v>
      </c>
      <c r="AE17" s="28" t="str">
        <f aca="false">IF(G17="End of Life",IF(X17&gt;365,"CLEAR STOCK","MONITOR"),IF(V17&lt;=AC17,"REORDER NOW",IF(V17&lt;=AC17*1.5,"ORDER SOON","OK")))</f>
        <v>OK</v>
      </c>
    </row>
    <row r="18" customFormat="false" ht="13.5" hidden="false" customHeight="true" outlineLevel="0" collapsed="false">
      <c r="A18" s="21" t="s">
        <v>80</v>
      </c>
      <c r="B18" s="21" t="s">
        <v>81</v>
      </c>
      <c r="C18" s="21" t="s">
        <v>78</v>
      </c>
      <c r="D18" s="21" t="s">
        <v>51</v>
      </c>
      <c r="E18" s="22" t="s">
        <v>62</v>
      </c>
      <c r="F18" s="21" t="s">
        <v>79</v>
      </c>
      <c r="G18" s="22" t="s">
        <v>45</v>
      </c>
      <c r="H18" s="23" t="n">
        <v>32</v>
      </c>
      <c r="I18" s="23" t="n">
        <v>2.5</v>
      </c>
      <c r="J18" s="23" t="n">
        <v>1.92</v>
      </c>
      <c r="K18" s="23" t="n">
        <f aca="false">ROUND(H18+I18+J18,2)</f>
        <v>36.42</v>
      </c>
      <c r="L18" s="23" t="n">
        <v>62</v>
      </c>
      <c r="M18" s="23" t="n">
        <v>57.04</v>
      </c>
      <c r="N18" s="24" t="n">
        <f aca="false">IF(L18&gt;0,(L18-K18)/L18,0)</f>
        <v>0.41258064516129</v>
      </c>
      <c r="O18" s="24" t="n">
        <f aca="false">IF(M18&gt;0,(M18-K18)/M18,0)</f>
        <v>0.361500701262272</v>
      </c>
      <c r="P18" s="25" t="n">
        <v>105</v>
      </c>
      <c r="Q18" s="26" t="n">
        <f aca="false">ROUND(P18/90,2)</f>
        <v>1.17</v>
      </c>
      <c r="R18" s="25" t="n">
        <v>3</v>
      </c>
      <c r="S18" s="22" t="s">
        <v>70</v>
      </c>
      <c r="T18" s="22" t="s">
        <v>47</v>
      </c>
      <c r="U18" s="22" t="str">
        <f aca="false">S18&amp;T18</f>
        <v>CX</v>
      </c>
      <c r="V18" s="25" t="n">
        <v>340</v>
      </c>
      <c r="W18" s="25" t="n">
        <f aca="false">ROUND(V18*K18,0)</f>
        <v>12383</v>
      </c>
      <c r="X18" s="25" t="n">
        <f aca="false">IF(Q18&gt;0,ROUND(V18/Q18,0),9999)</f>
        <v>291</v>
      </c>
      <c r="Y18" s="25" t="n">
        <v>35</v>
      </c>
      <c r="Z18" s="25" t="n">
        <v>46</v>
      </c>
      <c r="AA18" s="25" t="n">
        <f aca="false">MAX(0,ROUND((R18*Z18)-(Q18*Y18),0))</f>
        <v>97</v>
      </c>
      <c r="AB18" s="25" t="n">
        <f aca="false">ROUND(Q18*Y18,0)</f>
        <v>41</v>
      </c>
      <c r="AC18" s="25" t="n">
        <f aca="false">AA18+AB18</f>
        <v>138</v>
      </c>
      <c r="AD18" s="25" t="n">
        <v>100</v>
      </c>
      <c r="AE18" s="28" t="str">
        <f aca="false">IF(G18="End of Life",IF(X18&gt;365,"CLEAR STOCK","MONITOR"),IF(V18&lt;=AC18,"REORDER NOW",IF(V18&lt;=AC18*1.5,"ORDER SOON","OK")))</f>
        <v>OK</v>
      </c>
    </row>
    <row r="19" customFormat="false" ht="13.5" hidden="false" customHeight="true" outlineLevel="0" collapsed="false">
      <c r="A19" s="13" t="s">
        <v>82</v>
      </c>
      <c r="B19" s="13" t="s">
        <v>81</v>
      </c>
      <c r="C19" s="13" t="s">
        <v>78</v>
      </c>
      <c r="D19" s="13" t="s">
        <v>55</v>
      </c>
      <c r="E19" s="14" t="s">
        <v>53</v>
      </c>
      <c r="F19" s="13" t="s">
        <v>79</v>
      </c>
      <c r="G19" s="14" t="s">
        <v>83</v>
      </c>
      <c r="H19" s="15" t="n">
        <v>32</v>
      </c>
      <c r="I19" s="15" t="n">
        <v>2.5</v>
      </c>
      <c r="J19" s="15" t="n">
        <v>1.92</v>
      </c>
      <c r="K19" s="15" t="n">
        <f aca="false">ROUND(H19+I19+J19,2)</f>
        <v>36.42</v>
      </c>
      <c r="L19" s="15" t="n">
        <v>62</v>
      </c>
      <c r="M19" s="15" t="n">
        <v>50.84</v>
      </c>
      <c r="N19" s="16" t="n">
        <f aca="false">IF(L19&gt;0,(L19-K19)/L19,0)</f>
        <v>0.41258064516129</v>
      </c>
      <c r="O19" s="16" t="n">
        <f aca="false">IF(M19&gt;0,(M19-K19)/M19,0)</f>
        <v>0.283634933123525</v>
      </c>
      <c r="P19" s="17" t="n">
        <v>8</v>
      </c>
      <c r="Q19" s="18" t="n">
        <f aca="false">ROUND(P19/90,2)</f>
        <v>0.09</v>
      </c>
      <c r="R19" s="17" t="n">
        <v>1</v>
      </c>
      <c r="S19" s="14" t="s">
        <v>70</v>
      </c>
      <c r="T19" s="14" t="s">
        <v>73</v>
      </c>
      <c r="U19" s="14" t="str">
        <f aca="false">S19&amp;T19</f>
        <v>CZ</v>
      </c>
      <c r="V19" s="17" t="n">
        <v>180</v>
      </c>
      <c r="W19" s="17" t="n">
        <f aca="false">ROUND(V19*K19,0)</f>
        <v>6556</v>
      </c>
      <c r="X19" s="17" t="n">
        <f aca="false">IF(Q19&gt;0,ROUND(V19/Q19,0),9999)</f>
        <v>2000</v>
      </c>
      <c r="Y19" s="17" t="n">
        <v>35</v>
      </c>
      <c r="Z19" s="17" t="n">
        <v>46</v>
      </c>
      <c r="AA19" s="17" t="n">
        <f aca="false">MAX(0,ROUND((R19*Z19)-(Q19*Y19),0))</f>
        <v>43</v>
      </c>
      <c r="AB19" s="17" t="n">
        <f aca="false">ROUND(Q19*Y19,0)</f>
        <v>3</v>
      </c>
      <c r="AC19" s="17" t="n">
        <f aca="false">AA19+AB19</f>
        <v>46</v>
      </c>
      <c r="AD19" s="17" t="n">
        <v>100</v>
      </c>
      <c r="AE19" s="29" t="str">
        <f aca="false">IF(G19="End of Life",IF(X19&gt;365,"CLEAR STOCK","MONITOR"),IF(V19&lt;=AC19,"REORDER NOW",IF(V19&lt;=AC19*1.5,"ORDER SOON","OK")))</f>
        <v>CLEAR STOCK</v>
      </c>
    </row>
    <row r="20" customFormat="false" ht="13.5" hidden="false" customHeight="true" outlineLevel="0" collapsed="false">
      <c r="A20" s="21" t="s">
        <v>84</v>
      </c>
      <c r="B20" s="21" t="s">
        <v>85</v>
      </c>
      <c r="C20" s="21" t="s">
        <v>86</v>
      </c>
      <c r="D20" s="21" t="s">
        <v>51</v>
      </c>
      <c r="E20" s="22" t="s">
        <v>62</v>
      </c>
      <c r="F20" s="21" t="s">
        <v>79</v>
      </c>
      <c r="G20" s="22" t="s">
        <v>83</v>
      </c>
      <c r="H20" s="23" t="n">
        <v>18</v>
      </c>
      <c r="I20" s="23" t="n">
        <v>1.5</v>
      </c>
      <c r="J20" s="23" t="n">
        <v>1.08</v>
      </c>
      <c r="K20" s="23" t="n">
        <f aca="false">ROUND(H20+I20+J20,2)</f>
        <v>20.58</v>
      </c>
      <c r="L20" s="23" t="n">
        <v>38</v>
      </c>
      <c r="M20" s="23" t="n">
        <v>31.16</v>
      </c>
      <c r="N20" s="24" t="n">
        <f aca="false">IF(L20&gt;0,(L20-K20)/L20,0)</f>
        <v>0.458421052631579</v>
      </c>
      <c r="O20" s="24" t="n">
        <f aca="false">IF(M20&gt;0,(M20-K20)/M20,0)</f>
        <v>0.339537869062901</v>
      </c>
      <c r="P20" s="25" t="n">
        <v>6</v>
      </c>
      <c r="Q20" s="26" t="n">
        <f aca="false">ROUND(P20/90,2)</f>
        <v>0.07</v>
      </c>
      <c r="R20" s="25" t="n">
        <v>1</v>
      </c>
      <c r="S20" s="22" t="s">
        <v>70</v>
      </c>
      <c r="T20" s="22" t="s">
        <v>73</v>
      </c>
      <c r="U20" s="22" t="str">
        <f aca="false">S20&amp;T20</f>
        <v>CZ</v>
      </c>
      <c r="V20" s="25" t="n">
        <v>150</v>
      </c>
      <c r="W20" s="25" t="n">
        <f aca="false">ROUND(V20*K20,0)</f>
        <v>3087</v>
      </c>
      <c r="X20" s="25" t="n">
        <f aca="false">IF(Q20&gt;0,ROUND(V20/Q20,0),9999)</f>
        <v>2143</v>
      </c>
      <c r="Y20" s="25" t="n">
        <v>35</v>
      </c>
      <c r="Z20" s="25" t="n">
        <v>45</v>
      </c>
      <c r="AA20" s="25" t="n">
        <f aca="false">MAX(0,ROUND((R20*Z20)-(Q20*Y20),0))</f>
        <v>43</v>
      </c>
      <c r="AB20" s="25" t="n">
        <f aca="false">ROUND(Q20*Y20,0)</f>
        <v>2</v>
      </c>
      <c r="AC20" s="25" t="n">
        <f aca="false">AA20+AB20</f>
        <v>45</v>
      </c>
      <c r="AD20" s="25" t="n">
        <v>100</v>
      </c>
      <c r="AE20" s="29" t="str">
        <f aca="false">IF(G20="End of Life",IF(X20&gt;365,"CLEAR STOCK","MONITOR"),IF(V20&lt;=AC20,"REORDER NOW",IF(V20&lt;=AC20*1.5,"ORDER SOON","OK")))</f>
        <v>CLEAR STOCK</v>
      </c>
    </row>
    <row r="21" customFormat="false" ht="13.5" hidden="false" customHeight="true" outlineLevel="0" collapsed="false">
      <c r="A21" s="13" t="s">
        <v>87</v>
      </c>
      <c r="B21" s="13" t="s">
        <v>85</v>
      </c>
      <c r="C21" s="13" t="s">
        <v>86</v>
      </c>
      <c r="D21" s="13" t="s">
        <v>69</v>
      </c>
      <c r="E21" s="14" t="s">
        <v>62</v>
      </c>
      <c r="F21" s="13" t="s">
        <v>79</v>
      </c>
      <c r="G21" s="14" t="s">
        <v>83</v>
      </c>
      <c r="H21" s="15" t="n">
        <v>18</v>
      </c>
      <c r="I21" s="15" t="n">
        <v>1.5</v>
      </c>
      <c r="J21" s="15" t="n">
        <v>1.08</v>
      </c>
      <c r="K21" s="15" t="n">
        <f aca="false">ROUND(H21+I21+J21,2)</f>
        <v>20.58</v>
      </c>
      <c r="L21" s="15" t="n">
        <v>38</v>
      </c>
      <c r="M21" s="15" t="n">
        <v>31.16</v>
      </c>
      <c r="N21" s="16" t="n">
        <f aca="false">IF(L21&gt;0,(L21-K21)/L21,0)</f>
        <v>0.458421052631579</v>
      </c>
      <c r="O21" s="16" t="n">
        <f aca="false">IF(M21&gt;0,(M21-K21)/M21,0)</f>
        <v>0.339537869062901</v>
      </c>
      <c r="P21" s="17" t="n">
        <v>5</v>
      </c>
      <c r="Q21" s="18" t="n">
        <f aca="false">ROUND(P21/90,2)</f>
        <v>0.06</v>
      </c>
      <c r="R21" s="17" t="n">
        <v>1</v>
      </c>
      <c r="S21" s="14" t="s">
        <v>70</v>
      </c>
      <c r="T21" s="14" t="s">
        <v>73</v>
      </c>
      <c r="U21" s="14" t="str">
        <f aca="false">S21&amp;T21</f>
        <v>CZ</v>
      </c>
      <c r="V21" s="17" t="n">
        <v>120</v>
      </c>
      <c r="W21" s="17" t="n">
        <f aca="false">ROUND(V21*K21,0)</f>
        <v>2470</v>
      </c>
      <c r="X21" s="17" t="n">
        <f aca="false">IF(Q21&gt;0,ROUND(V21/Q21,0),9999)</f>
        <v>2000</v>
      </c>
      <c r="Y21" s="17" t="n">
        <v>35</v>
      </c>
      <c r="Z21" s="17" t="n">
        <v>46</v>
      </c>
      <c r="AA21" s="17" t="n">
        <f aca="false">MAX(0,ROUND((R21*Z21)-(Q21*Y21),0))</f>
        <v>44</v>
      </c>
      <c r="AB21" s="17" t="n">
        <f aca="false">ROUND(Q21*Y21,0)</f>
        <v>2</v>
      </c>
      <c r="AC21" s="17" t="n">
        <f aca="false">AA21+AB21</f>
        <v>46</v>
      </c>
      <c r="AD21" s="17" t="n">
        <v>100</v>
      </c>
      <c r="AE21" s="29" t="str">
        <f aca="false">IF(G21="End of Life",IF(X21&gt;365,"CLEAR STOCK","MONITOR"),IF(V21&lt;=AC21,"REORDER NOW",IF(V21&lt;=AC21*1.5,"ORDER SOON","OK")))</f>
        <v>CLEAR STOCK</v>
      </c>
    </row>
    <row r="22" customFormat="false" ht="13.5" hidden="false" customHeight="true" outlineLevel="0" collapsed="false">
      <c r="A22" s="21" t="s">
        <v>88</v>
      </c>
      <c r="B22" s="21" t="s">
        <v>85</v>
      </c>
      <c r="C22" s="21" t="s">
        <v>86</v>
      </c>
      <c r="D22" s="21" t="s">
        <v>89</v>
      </c>
      <c r="E22" s="22" t="s">
        <v>49</v>
      </c>
      <c r="F22" s="21" t="s">
        <v>79</v>
      </c>
      <c r="G22" s="22" t="s">
        <v>83</v>
      </c>
      <c r="H22" s="23" t="n">
        <v>18</v>
      </c>
      <c r="I22" s="23" t="n">
        <v>1.5</v>
      </c>
      <c r="J22" s="23" t="n">
        <v>1.08</v>
      </c>
      <c r="K22" s="23" t="n">
        <f aca="false">ROUND(H22+I22+J22,2)</f>
        <v>20.58</v>
      </c>
      <c r="L22" s="23" t="n">
        <v>38</v>
      </c>
      <c r="M22" s="23" t="n">
        <v>31.16</v>
      </c>
      <c r="N22" s="24" t="n">
        <f aca="false">IF(L22&gt;0,(L22-K22)/L22,0)</f>
        <v>0.458421052631579</v>
      </c>
      <c r="O22" s="24" t="n">
        <f aca="false">IF(M22&gt;0,(M22-K22)/M22,0)</f>
        <v>0.339537869062901</v>
      </c>
      <c r="P22" s="25" t="n">
        <v>7</v>
      </c>
      <c r="Q22" s="26" t="n">
        <f aca="false">ROUND(P22/90,2)</f>
        <v>0.08</v>
      </c>
      <c r="R22" s="25" t="n">
        <v>1</v>
      </c>
      <c r="S22" s="22" t="s">
        <v>70</v>
      </c>
      <c r="T22" s="22" t="s">
        <v>73</v>
      </c>
      <c r="U22" s="22" t="str">
        <f aca="false">S22&amp;T22</f>
        <v>CZ</v>
      </c>
      <c r="V22" s="25" t="n">
        <v>160</v>
      </c>
      <c r="W22" s="25" t="n">
        <f aca="false">ROUND(V22*K22,0)</f>
        <v>3293</v>
      </c>
      <c r="X22" s="25" t="n">
        <f aca="false">IF(Q22&gt;0,ROUND(V22/Q22,0),9999)</f>
        <v>2000</v>
      </c>
      <c r="Y22" s="25" t="n">
        <v>35</v>
      </c>
      <c r="Z22" s="25" t="n">
        <v>47</v>
      </c>
      <c r="AA22" s="25" t="n">
        <f aca="false">MAX(0,ROUND((R22*Z22)-(Q22*Y22),0))</f>
        <v>44</v>
      </c>
      <c r="AB22" s="25" t="n">
        <f aca="false">ROUND(Q22*Y22,0)</f>
        <v>3</v>
      </c>
      <c r="AC22" s="25" t="n">
        <f aca="false">AA22+AB22</f>
        <v>47</v>
      </c>
      <c r="AD22" s="25" t="n">
        <v>100</v>
      </c>
      <c r="AE22" s="29" t="str">
        <f aca="false">IF(G22="End of Life",IF(X22&gt;365,"CLEAR STOCK","MONITOR"),IF(V22&lt;=AC22,"REORDER NOW",IF(V22&lt;=AC22*1.5,"ORDER SOON","OK")))</f>
        <v>CLEAR STOCK</v>
      </c>
    </row>
    <row r="23" customFormat="false" ht="13.5" hidden="false" customHeight="true" outlineLevel="0" collapsed="false">
      <c r="A23" s="13" t="s">
        <v>90</v>
      </c>
      <c r="B23" s="13" t="s">
        <v>91</v>
      </c>
      <c r="C23" s="13" t="s">
        <v>86</v>
      </c>
      <c r="D23" s="13" t="s">
        <v>51</v>
      </c>
      <c r="E23" s="14" t="s">
        <v>62</v>
      </c>
      <c r="F23" s="13" t="s">
        <v>79</v>
      </c>
      <c r="G23" s="14" t="s">
        <v>83</v>
      </c>
      <c r="H23" s="15" t="n">
        <v>24</v>
      </c>
      <c r="I23" s="15" t="n">
        <v>1.5</v>
      </c>
      <c r="J23" s="15" t="n">
        <v>1.44</v>
      </c>
      <c r="K23" s="15" t="n">
        <f aca="false">ROUND(H23+I23+J23,2)</f>
        <v>26.94</v>
      </c>
      <c r="L23" s="15" t="n">
        <v>48</v>
      </c>
      <c r="M23" s="15" t="n">
        <v>39.36</v>
      </c>
      <c r="N23" s="16" t="n">
        <f aca="false">IF(L23&gt;0,(L23-K23)/L23,0)</f>
        <v>0.43875</v>
      </c>
      <c r="O23" s="16" t="n">
        <f aca="false">IF(M23&gt;0,(M23-K23)/M23,0)</f>
        <v>0.315548780487805</v>
      </c>
      <c r="P23" s="17" t="n">
        <v>5</v>
      </c>
      <c r="Q23" s="18" t="n">
        <f aca="false">ROUND(P23/90,2)</f>
        <v>0.06</v>
      </c>
      <c r="R23" s="17" t="n">
        <v>1</v>
      </c>
      <c r="S23" s="14" t="s">
        <v>70</v>
      </c>
      <c r="T23" s="14" t="s">
        <v>73</v>
      </c>
      <c r="U23" s="14" t="str">
        <f aca="false">S23&amp;T23</f>
        <v>CZ</v>
      </c>
      <c r="V23" s="17" t="n">
        <v>140</v>
      </c>
      <c r="W23" s="17" t="n">
        <f aca="false">ROUND(V23*K23,0)</f>
        <v>3772</v>
      </c>
      <c r="X23" s="17" t="n">
        <f aca="false">IF(Q23&gt;0,ROUND(V23/Q23,0),9999)</f>
        <v>2333</v>
      </c>
      <c r="Y23" s="17" t="n">
        <v>35</v>
      </c>
      <c r="Z23" s="17" t="n">
        <v>46</v>
      </c>
      <c r="AA23" s="17" t="n">
        <f aca="false">MAX(0,ROUND((R23*Z23)-(Q23*Y23),0))</f>
        <v>44</v>
      </c>
      <c r="AB23" s="17" t="n">
        <f aca="false">ROUND(Q23*Y23,0)</f>
        <v>2</v>
      </c>
      <c r="AC23" s="17" t="n">
        <f aca="false">AA23+AB23</f>
        <v>46</v>
      </c>
      <c r="AD23" s="17" t="n">
        <v>100</v>
      </c>
      <c r="AE23" s="29" t="str">
        <f aca="false">IF(G23="End of Life",IF(X23&gt;365,"CLEAR STOCK","MONITOR"),IF(V23&lt;=AC23,"REORDER NOW",IF(V23&lt;=AC23*1.5,"ORDER SOON","OK")))</f>
        <v>CLEAR STOCK</v>
      </c>
    </row>
    <row r="24" customFormat="false" ht="13.5" hidden="false" customHeight="true" outlineLevel="0" collapsed="false">
      <c r="A24" s="21" t="s">
        <v>92</v>
      </c>
      <c r="B24" s="21" t="s">
        <v>91</v>
      </c>
      <c r="C24" s="21" t="s">
        <v>86</v>
      </c>
      <c r="D24" s="21" t="s">
        <v>69</v>
      </c>
      <c r="E24" s="22" t="s">
        <v>53</v>
      </c>
      <c r="F24" s="21" t="s">
        <v>79</v>
      </c>
      <c r="G24" s="22" t="s">
        <v>83</v>
      </c>
      <c r="H24" s="23" t="n">
        <v>24</v>
      </c>
      <c r="I24" s="23" t="n">
        <v>1.5</v>
      </c>
      <c r="J24" s="23" t="n">
        <v>1.44</v>
      </c>
      <c r="K24" s="23" t="n">
        <f aca="false">ROUND(H24+I24+J24,2)</f>
        <v>26.94</v>
      </c>
      <c r="L24" s="23" t="n">
        <v>48</v>
      </c>
      <c r="M24" s="23" t="n">
        <v>39.36</v>
      </c>
      <c r="N24" s="24" t="n">
        <f aca="false">IF(L24&gt;0,(L24-K24)/L24,0)</f>
        <v>0.43875</v>
      </c>
      <c r="O24" s="24" t="n">
        <f aca="false">IF(M24&gt;0,(M24-K24)/M24,0)</f>
        <v>0.315548780487805</v>
      </c>
      <c r="P24" s="25" t="n">
        <v>4</v>
      </c>
      <c r="Q24" s="26" t="n">
        <f aca="false">ROUND(P24/90,2)</f>
        <v>0.04</v>
      </c>
      <c r="R24" s="25" t="n">
        <v>1</v>
      </c>
      <c r="S24" s="22" t="s">
        <v>70</v>
      </c>
      <c r="T24" s="22" t="s">
        <v>73</v>
      </c>
      <c r="U24" s="22" t="str">
        <f aca="false">S24&amp;T24</f>
        <v>CZ</v>
      </c>
      <c r="V24" s="25" t="n">
        <v>120</v>
      </c>
      <c r="W24" s="25" t="n">
        <f aca="false">ROUND(V24*K24,0)</f>
        <v>3233</v>
      </c>
      <c r="X24" s="25" t="n">
        <f aca="false">IF(Q24&gt;0,ROUND(V24/Q24,0),9999)</f>
        <v>3000</v>
      </c>
      <c r="Y24" s="25" t="n">
        <v>35</v>
      </c>
      <c r="Z24" s="25" t="n">
        <v>47</v>
      </c>
      <c r="AA24" s="25" t="n">
        <f aca="false">MAX(0,ROUND((R24*Z24)-(Q24*Y24),0))</f>
        <v>46</v>
      </c>
      <c r="AB24" s="25" t="n">
        <f aca="false">ROUND(Q24*Y24,0)</f>
        <v>1</v>
      </c>
      <c r="AC24" s="25" t="n">
        <f aca="false">AA24+AB24</f>
        <v>47</v>
      </c>
      <c r="AD24" s="25" t="n">
        <v>100</v>
      </c>
      <c r="AE24" s="29" t="str">
        <f aca="false">IF(G24="End of Life",IF(X24&gt;365,"CLEAR STOCK","MONITOR"),IF(V24&lt;=AC24,"REORDER NOW",IF(V24&lt;=AC24*1.5,"ORDER SOON","OK")))</f>
        <v>CLEAR STOCK</v>
      </c>
    </row>
  </sheetData>
  <mergeCells count="8">
    <mergeCell ref="A1:AE1"/>
    <mergeCell ref="A2:AE2"/>
    <mergeCell ref="A3:G3"/>
    <mergeCell ref="H3:O3"/>
    <mergeCell ref="P3:R3"/>
    <mergeCell ref="S3:U3"/>
    <mergeCell ref="V3:X3"/>
    <mergeCell ref="Y3:A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58"/>
    <col collapsed="false" customWidth="true" hidden="false" outlineLevel="0" max="3" min="3" style="1" width="22"/>
  </cols>
  <sheetData>
    <row r="1" customFormat="false" ht="19.5" hidden="false" customHeight="true" outlineLevel="0" collapsed="false">
      <c r="A1" s="2" t="s">
        <v>93</v>
      </c>
      <c r="B1" s="2"/>
      <c r="C1" s="2"/>
    </row>
    <row r="2" customFormat="false" ht="13.5" hidden="false" customHeight="true" outlineLevel="0" collapsed="false">
      <c r="A2" s="30"/>
      <c r="B2" s="30"/>
      <c r="C2" s="30"/>
    </row>
    <row r="3" customFormat="false" ht="13.5" hidden="false" customHeight="true" outlineLevel="0" collapsed="false">
      <c r="A3" s="31" t="s">
        <v>94</v>
      </c>
      <c r="B3" s="31" t="s">
        <v>95</v>
      </c>
      <c r="C3" s="31"/>
    </row>
    <row r="4" customFormat="false" ht="13.5" hidden="false" customHeight="true" outlineLevel="0" collapsed="false">
      <c r="A4" s="32" t="s">
        <v>46</v>
      </c>
      <c r="B4" s="30" t="s">
        <v>96</v>
      </c>
      <c r="C4" s="30" t="s">
        <v>97</v>
      </c>
    </row>
    <row r="5" customFormat="false" ht="13.5" hidden="false" customHeight="true" outlineLevel="0" collapsed="false">
      <c r="A5" s="32" t="s">
        <v>59</v>
      </c>
      <c r="B5" s="30" t="s">
        <v>98</v>
      </c>
      <c r="C5" s="30" t="s">
        <v>99</v>
      </c>
    </row>
    <row r="6" customFormat="false" ht="13.5" hidden="false" customHeight="true" outlineLevel="0" collapsed="false">
      <c r="A6" s="32" t="s">
        <v>70</v>
      </c>
      <c r="B6" s="30" t="s">
        <v>100</v>
      </c>
      <c r="C6" s="30" t="s">
        <v>101</v>
      </c>
    </row>
    <row r="7" customFormat="false" ht="13.5" hidden="false" customHeight="true" outlineLevel="0" collapsed="false">
      <c r="A7" s="30"/>
      <c r="B7" s="30"/>
      <c r="C7" s="30"/>
    </row>
    <row r="8" customFormat="false" ht="13.5" hidden="false" customHeight="true" outlineLevel="0" collapsed="false">
      <c r="A8" s="31" t="s">
        <v>102</v>
      </c>
      <c r="B8" s="31" t="s">
        <v>103</v>
      </c>
      <c r="C8" s="31"/>
    </row>
    <row r="9" customFormat="false" ht="13.5" hidden="false" customHeight="true" outlineLevel="0" collapsed="false">
      <c r="A9" s="32" t="s">
        <v>47</v>
      </c>
      <c r="B9" s="30" t="s">
        <v>104</v>
      </c>
      <c r="C9" s="30" t="s">
        <v>105</v>
      </c>
    </row>
    <row r="10" customFormat="false" ht="13.5" hidden="false" customHeight="true" outlineLevel="0" collapsed="false">
      <c r="A10" s="32" t="s">
        <v>56</v>
      </c>
      <c r="B10" s="30" t="s">
        <v>106</v>
      </c>
      <c r="C10" s="30" t="s">
        <v>107</v>
      </c>
    </row>
    <row r="11" customFormat="false" ht="13.5" hidden="false" customHeight="true" outlineLevel="0" collapsed="false">
      <c r="A11" s="32" t="s">
        <v>73</v>
      </c>
      <c r="B11" s="30" t="s">
        <v>108</v>
      </c>
      <c r="C11" s="30" t="s">
        <v>109</v>
      </c>
    </row>
    <row r="12" customFormat="false" ht="13.5" hidden="false" customHeight="true" outlineLevel="0" collapsed="false">
      <c r="A12" s="30"/>
      <c r="B12" s="30"/>
      <c r="C12" s="30"/>
    </row>
    <row r="13" customFormat="false" ht="13.5" hidden="false" customHeight="true" outlineLevel="0" collapsed="false">
      <c r="A13" s="31" t="s">
        <v>110</v>
      </c>
      <c r="B13" s="31" t="s">
        <v>111</v>
      </c>
      <c r="C13" s="31"/>
    </row>
    <row r="14" customFormat="false" ht="13.5" hidden="false" customHeight="true" outlineLevel="0" collapsed="false">
      <c r="A14" s="32" t="s">
        <v>112</v>
      </c>
      <c r="B14" s="30" t="s">
        <v>113</v>
      </c>
      <c r="C14" s="30"/>
    </row>
    <row r="15" customFormat="false" ht="13.5" hidden="false" customHeight="true" outlineLevel="0" collapsed="false">
      <c r="A15" s="32" t="s">
        <v>114</v>
      </c>
      <c r="B15" s="30" t="s">
        <v>115</v>
      </c>
      <c r="C15" s="30"/>
    </row>
    <row r="16" customFormat="false" ht="13.5" hidden="false" customHeight="true" outlineLevel="0" collapsed="false">
      <c r="A16" s="32" t="s">
        <v>116</v>
      </c>
      <c r="B16" s="30" t="s">
        <v>117</v>
      </c>
      <c r="C16" s="30"/>
    </row>
    <row r="17" customFormat="false" ht="13.5" hidden="false" customHeight="true" outlineLevel="0" collapsed="false">
      <c r="A17" s="32" t="s">
        <v>118</v>
      </c>
      <c r="B17" s="30" t="s">
        <v>119</v>
      </c>
      <c r="C17" s="30"/>
    </row>
    <row r="18" customFormat="false" ht="13.5" hidden="false" customHeight="true" outlineLevel="0" collapsed="false">
      <c r="A18" s="32" t="s">
        <v>120</v>
      </c>
      <c r="B18" s="30" t="s">
        <v>121</v>
      </c>
      <c r="C18" s="30"/>
    </row>
    <row r="19" customFormat="false" ht="13.5" hidden="false" customHeight="true" outlineLevel="0" collapsed="false">
      <c r="A19" s="32" t="s">
        <v>122</v>
      </c>
      <c r="B19" s="30" t="s">
        <v>123</v>
      </c>
      <c r="C19" s="30"/>
    </row>
    <row r="20" customFormat="false" ht="13.5" hidden="false" customHeight="true" outlineLevel="0" collapsed="false">
      <c r="A20" s="32" t="s">
        <v>124</v>
      </c>
      <c r="B20" s="30" t="s">
        <v>125</v>
      </c>
      <c r="C20" s="30"/>
    </row>
    <row r="21" customFormat="false" ht="13.5" hidden="false" customHeight="true" outlineLevel="0" collapsed="false">
      <c r="A21" s="32" t="s">
        <v>126</v>
      </c>
      <c r="B21" s="30" t="s">
        <v>127</v>
      </c>
      <c r="C21" s="30"/>
    </row>
    <row r="22" customFormat="false" ht="13.5" hidden="false" customHeight="true" outlineLevel="0" collapsed="false">
      <c r="A22" s="32" t="s">
        <v>128</v>
      </c>
      <c r="B22" s="30" t="s">
        <v>129</v>
      </c>
      <c r="C22" s="30"/>
    </row>
    <row r="23" customFormat="false" ht="13.5" hidden="false" customHeight="true" outlineLevel="0" collapsed="false">
      <c r="A23" s="30"/>
      <c r="B23" s="30"/>
      <c r="C23" s="30"/>
    </row>
    <row r="24" customFormat="false" ht="13.5" hidden="false" customHeight="true" outlineLevel="0" collapsed="false">
      <c r="A24" s="31" t="s">
        <v>130</v>
      </c>
      <c r="B24" s="31"/>
      <c r="C24" s="31"/>
    </row>
    <row r="25" customFormat="false" ht="13.5" hidden="false" customHeight="true" outlineLevel="0" collapsed="false">
      <c r="A25" s="32" t="s">
        <v>131</v>
      </c>
      <c r="B25" s="30" t="s">
        <v>132</v>
      </c>
      <c r="C25" s="30" t="s">
        <v>133</v>
      </c>
    </row>
    <row r="26" customFormat="false" ht="13.5" hidden="false" customHeight="true" outlineLevel="0" collapsed="false">
      <c r="A26" s="32" t="s">
        <v>134</v>
      </c>
      <c r="B26" s="30" t="s">
        <v>135</v>
      </c>
      <c r="C26" s="30" t="s">
        <v>136</v>
      </c>
    </row>
    <row r="27" customFormat="false" ht="13.5" hidden="false" customHeight="true" outlineLevel="0" collapsed="false">
      <c r="A27" s="32" t="s">
        <v>137</v>
      </c>
      <c r="B27" s="30" t="s">
        <v>138</v>
      </c>
      <c r="C27" s="30" t="s">
        <v>139</v>
      </c>
    </row>
    <row r="28" customFormat="false" ht="13.5" hidden="false" customHeight="true" outlineLevel="0" collapsed="false">
      <c r="A28" s="32" t="s">
        <v>140</v>
      </c>
      <c r="B28" s="30" t="s">
        <v>141</v>
      </c>
      <c r="C28" s="30" t="s">
        <v>142</v>
      </c>
    </row>
    <row r="29" customFormat="false" ht="13.5" hidden="false" customHeight="true" outlineLevel="0" collapsed="false">
      <c r="A29" s="30"/>
      <c r="B29" s="30"/>
      <c r="C29" s="30"/>
    </row>
    <row r="30" customFormat="false" ht="13.5" hidden="false" customHeight="true" outlineLevel="0" collapsed="false">
      <c r="A30" s="31" t="s">
        <v>143</v>
      </c>
      <c r="B30" s="31" t="s">
        <v>144</v>
      </c>
      <c r="C30" s="31"/>
    </row>
    <row r="31" customFormat="false" ht="13.5" hidden="false" customHeight="true" outlineLevel="0" collapsed="false">
      <c r="A31" s="30" t="s">
        <v>145</v>
      </c>
      <c r="B31" s="30" t="s">
        <v>146</v>
      </c>
      <c r="C31" s="30" t="s">
        <v>147</v>
      </c>
    </row>
    <row r="32" customFormat="false" ht="13.5" hidden="false" customHeight="true" outlineLevel="0" collapsed="false">
      <c r="A32" s="30" t="s">
        <v>148</v>
      </c>
      <c r="B32" s="30" t="s">
        <v>149</v>
      </c>
      <c r="C32" s="30" t="s">
        <v>150</v>
      </c>
    </row>
    <row r="33" customFormat="false" ht="13.5" hidden="false" customHeight="true" outlineLevel="0" collapsed="false">
      <c r="A33" s="30"/>
      <c r="B33" s="30"/>
      <c r="C33" s="30"/>
    </row>
    <row r="34" customFormat="false" ht="13.5" hidden="false" customHeight="true" outlineLevel="0" collapsed="false">
      <c r="A34" s="31" t="s">
        <v>151</v>
      </c>
      <c r="B34" s="31"/>
      <c r="C34" s="31"/>
    </row>
    <row r="35" customFormat="false" ht="13.5" hidden="false" customHeight="true" outlineLevel="0" collapsed="false">
      <c r="A35" s="32" t="s">
        <v>152</v>
      </c>
      <c r="B35" s="30" t="s">
        <v>153</v>
      </c>
      <c r="C35" s="30"/>
    </row>
    <row r="36" customFormat="false" ht="13.5" hidden="false" customHeight="true" outlineLevel="0" collapsed="false">
      <c r="A36" s="32" t="s">
        <v>154</v>
      </c>
      <c r="B36" s="30" t="s">
        <v>155</v>
      </c>
      <c r="C36" s="30"/>
    </row>
    <row r="37" customFormat="false" ht="13.5" hidden="false" customHeight="true" outlineLevel="0" collapsed="false">
      <c r="A37" s="32" t="s">
        <v>156</v>
      </c>
      <c r="B37" s="30" t="s">
        <v>157</v>
      </c>
      <c r="C37" s="30"/>
    </row>
    <row r="38" customFormat="false" ht="13.5" hidden="false" customHeight="true" outlineLevel="0" collapsed="false">
      <c r="A38" s="32" t="s">
        <v>158</v>
      </c>
      <c r="B38" s="30" t="s">
        <v>159</v>
      </c>
      <c r="C38" s="30"/>
    </row>
    <row r="39" customFormat="false" ht="13.5" hidden="false" customHeight="true" outlineLevel="0" collapsed="false">
      <c r="A39" s="32" t="s">
        <v>160</v>
      </c>
      <c r="B39" s="30" t="s">
        <v>161</v>
      </c>
      <c r="C39" s="30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2026-07-28T13:41:35Z</dcterms:created>
  <dc:creator>openpyxl</dc:creator>
  <dc:description/>
  <dc:language>en-US</dc:language>
  <cp:lastModifiedBy/>
  <dcterms:modified xsi:type="dcterms:W3CDTF">2026-07-28T14:49:20Z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